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rinba\Desktop\"/>
    </mc:Choice>
  </mc:AlternateContent>
  <bookViews>
    <workbookView xWindow="0" yWindow="0" windowWidth="28800" windowHeight="12315" tabRatio="801"/>
  </bookViews>
  <sheets>
    <sheet name="VA MoU &amp; Cost Share Directions" sheetId="20" r:id="rId1"/>
    <sheet name="Salary Cap Directions" sheetId="21" r:id="rId2"/>
    <sheet name="Wksht" sheetId="17" r:id="rId3"/>
    <sheet name="MOU" sheetId="1" r:id="rId4"/>
    <sheet name="VA Cost Share Agmt" sheetId="19" r:id="rId5"/>
    <sheet name="UM HR System Numbers" sheetId="18" r:id="rId6"/>
  </sheets>
  <definedNames>
    <definedName name="_xlnm.Print_Area" localSheetId="1">'Salary Cap Directions'!$A$1:$B$60</definedName>
    <definedName name="_xlnm.Print_Area" localSheetId="5">'UM HR System Numbers'!$A$15:$M$50</definedName>
    <definedName name="_xlnm.Print_Area" localSheetId="4">'VA Cost Share Agmt'!$A$1:$E$49</definedName>
    <definedName name="_xlnm.Print_Area" localSheetId="2">Wksht!$A$1:$J$74</definedName>
    <definedName name="_xlnm.Print_Titles" localSheetId="5">'UM HR System Numbers'!$1:$4</definedName>
  </definedNames>
  <calcPr calcId="162913"/>
</workbook>
</file>

<file path=xl/calcChain.xml><?xml version="1.0" encoding="utf-8"?>
<calcChain xmlns="http://schemas.openxmlformats.org/spreadsheetml/2006/main">
  <c r="E18" i="18" l="1"/>
  <c r="G27" i="18" l="1"/>
  <c r="C9" i="18" l="1"/>
  <c r="C15" i="1"/>
  <c r="G35" i="18" l="1"/>
  <c r="G28" i="18"/>
  <c r="G32" i="18"/>
  <c r="G36" i="18"/>
  <c r="G29" i="18"/>
  <c r="G33" i="18"/>
  <c r="G37" i="18"/>
  <c r="G30" i="18"/>
  <c r="G34" i="18"/>
  <c r="G31" i="18"/>
  <c r="A1" i="17"/>
  <c r="F9" i="18"/>
  <c r="A38" i="1" l="1"/>
  <c r="A22" i="1"/>
  <c r="C13" i="1"/>
  <c r="G13" i="1"/>
  <c r="B23" i="18"/>
  <c r="B24" i="18"/>
  <c r="E43" i="1" l="1"/>
  <c r="A1" i="21"/>
  <c r="C77" i="17"/>
  <c r="C13" i="18" l="1"/>
  <c r="D19" i="17"/>
  <c r="D34" i="17"/>
  <c r="M1" i="18"/>
  <c r="D27" i="18"/>
  <c r="D28" i="18"/>
  <c r="D29" i="18"/>
  <c r="D30" i="18"/>
  <c r="D31" i="18"/>
  <c r="D32" i="18"/>
  <c r="D33" i="18"/>
  <c r="D34" i="18"/>
  <c r="D35" i="18"/>
  <c r="D36" i="18"/>
  <c r="D37" i="18"/>
  <c r="D26" i="18"/>
  <c r="M24" i="18"/>
  <c r="C7" i="18"/>
  <c r="F18" i="18" l="1"/>
  <c r="C43" i="18"/>
  <c r="C44" i="18"/>
  <c r="C45" i="18"/>
  <c r="C46" i="18"/>
  <c r="C47" i="18"/>
  <c r="C48" i="18"/>
  <c r="B43" i="18"/>
  <c r="B44" i="18"/>
  <c r="B45" i="18"/>
  <c r="B46" i="18"/>
  <c r="B47" i="18"/>
  <c r="B48" i="18"/>
  <c r="D48" i="17"/>
  <c r="F42" i="17"/>
  <c r="J42" i="17" s="1"/>
  <c r="F43" i="17"/>
  <c r="J43" i="17" s="1"/>
  <c r="F44" i="17"/>
  <c r="J44" i="17" s="1"/>
  <c r="F45" i="17"/>
  <c r="J45" i="17" s="1"/>
  <c r="F46" i="17"/>
  <c r="J46" i="17" s="1"/>
  <c r="F47" i="17"/>
  <c r="J47" i="17" s="1"/>
  <c r="H18" i="18" l="1"/>
  <c r="A44" i="18"/>
  <c r="A43" i="18"/>
  <c r="A46" i="18"/>
  <c r="A45" i="18"/>
  <c r="G40" i="18"/>
  <c r="G44" i="18"/>
  <c r="G48" i="18"/>
  <c r="G47" i="18"/>
  <c r="G41" i="18"/>
  <c r="G45" i="18"/>
  <c r="G39" i="18"/>
  <c r="G43" i="18"/>
  <c r="G42" i="18"/>
  <c r="G46" i="18"/>
  <c r="F20" i="18" l="1"/>
  <c r="G26" i="18" s="1"/>
  <c r="C40" i="18"/>
  <c r="C41" i="18"/>
  <c r="C42" i="18"/>
  <c r="C39" i="18"/>
  <c r="B42" i="18"/>
  <c r="F41" i="17" l="1"/>
  <c r="J41" i="17" s="1"/>
  <c r="A47" i="18"/>
  <c r="A48" i="18"/>
  <c r="A42" i="18" l="1"/>
  <c r="F69" i="17"/>
  <c r="F65" i="17"/>
  <c r="F62" i="17"/>
  <c r="F61" i="17"/>
  <c r="F60" i="17"/>
  <c r="F59" i="17"/>
  <c r="F40" i="17"/>
  <c r="J40" i="17" s="1"/>
  <c r="F39" i="17"/>
  <c r="J39" i="17" s="1"/>
  <c r="F38" i="17"/>
  <c r="J38" i="17" s="1"/>
  <c r="F33" i="17"/>
  <c r="J33" i="17" s="1"/>
  <c r="F32" i="17"/>
  <c r="J32" i="17" s="1"/>
  <c r="F31" i="17"/>
  <c r="J31" i="17" s="1"/>
  <c r="F30" i="17"/>
  <c r="J30" i="17" s="1"/>
  <c r="F29" i="17"/>
  <c r="J29" i="17" s="1"/>
  <c r="F28" i="17"/>
  <c r="J28" i="17" s="1"/>
  <c r="F27" i="17"/>
  <c r="J27" i="17" s="1"/>
  <c r="F26" i="17"/>
  <c r="J26" i="17" s="1"/>
  <c r="F25" i="17"/>
  <c r="J25" i="17" s="1"/>
  <c r="F24" i="17"/>
  <c r="J24" i="17" s="1"/>
  <c r="F23" i="17"/>
  <c r="J23" i="17" s="1"/>
  <c r="F22" i="17"/>
  <c r="J22" i="17" s="1"/>
  <c r="G43" i="1" l="1"/>
  <c r="J34" i="17"/>
  <c r="F63" i="17"/>
  <c r="F67" i="17" s="1"/>
  <c r="F48" i="17"/>
  <c r="F34" i="17"/>
  <c r="C36" i="18"/>
  <c r="B36" i="18"/>
  <c r="C35" i="18"/>
  <c r="B35" i="18"/>
  <c r="A35" i="18"/>
  <c r="A36" i="18"/>
  <c r="F49" i="17" l="1"/>
  <c r="L1" i="18"/>
  <c r="A1" i="18" l="1"/>
  <c r="B31" i="18"/>
  <c r="C31" i="18"/>
  <c r="B32" i="18"/>
  <c r="C32" i="18"/>
  <c r="B33" i="18"/>
  <c r="C33" i="18"/>
  <c r="A31" i="18"/>
  <c r="A32" i="18"/>
  <c r="A33" i="18"/>
  <c r="C37" i="18"/>
  <c r="C34" i="18"/>
  <c r="C30" i="18"/>
  <c r="C29" i="18"/>
  <c r="C28" i="18"/>
  <c r="C27" i="18"/>
  <c r="C26" i="18"/>
  <c r="A55" i="19"/>
  <c r="A54" i="19"/>
  <c r="A1" i="1"/>
  <c r="D63" i="17"/>
  <c r="D67" i="17" s="1"/>
  <c r="D49" i="17"/>
  <c r="E12" i="17" s="1"/>
  <c r="A39" i="18"/>
  <c r="A26" i="18"/>
  <c r="F26" i="18" s="1"/>
  <c r="A41" i="18"/>
  <c r="A40" i="18"/>
  <c r="A37" i="18"/>
  <c r="A34" i="18"/>
  <c r="A30" i="18"/>
  <c r="A29" i="18"/>
  <c r="A28" i="18"/>
  <c r="A27" i="18"/>
  <c r="B41" i="18"/>
  <c r="B40" i="18"/>
  <c r="B39" i="18"/>
  <c r="B37" i="18"/>
  <c r="B34" i="18"/>
  <c r="B30" i="18"/>
  <c r="B29" i="18"/>
  <c r="B28" i="18"/>
  <c r="B27" i="18"/>
  <c r="B26" i="18"/>
  <c r="A34" i="1"/>
  <c r="L26" i="18" l="1"/>
  <c r="K26" i="18"/>
  <c r="A50" i="18"/>
  <c r="H27" i="18"/>
  <c r="E40" i="1"/>
  <c r="G26" i="1"/>
  <c r="G23" i="1"/>
  <c r="D56" i="17"/>
  <c r="J69" i="17" l="1"/>
  <c r="J65" i="17"/>
  <c r="D71" i="17"/>
  <c r="E52" i="17" s="1"/>
  <c r="J60" i="17"/>
  <c r="J59" i="17"/>
  <c r="J61" i="17"/>
  <c r="J62" i="17"/>
  <c r="G40" i="1"/>
  <c r="F71" i="17"/>
  <c r="G28" i="1"/>
  <c r="H22" i="17" l="1"/>
  <c r="H40" i="17"/>
  <c r="E45" i="1"/>
  <c r="H34" i="17"/>
  <c r="I23" i="1" s="1"/>
  <c r="H23" i="17"/>
  <c r="H27" i="17"/>
  <c r="H59" i="17"/>
  <c r="H61" i="17"/>
  <c r="H25" i="17"/>
  <c r="H48" i="17"/>
  <c r="H24" i="17"/>
  <c r="H29" i="17"/>
  <c r="H31" i="17"/>
  <c r="H38" i="17"/>
  <c r="J63" i="17"/>
  <c r="J67" i="17" s="1"/>
  <c r="J71" i="17" s="1"/>
  <c r="H28" i="17"/>
  <c r="H33" i="17"/>
  <c r="H30" i="17"/>
  <c r="H44" i="17"/>
  <c r="H26" i="17"/>
  <c r="H45" i="17"/>
  <c r="H43" i="17"/>
  <c r="H62" i="17"/>
  <c r="H65" i="17"/>
  <c r="H60" i="17"/>
  <c r="H32" i="17"/>
  <c r="H69" i="17"/>
  <c r="H42" i="17"/>
  <c r="H39" i="17"/>
  <c r="H41" i="17"/>
  <c r="H67" i="17"/>
  <c r="H46" i="17"/>
  <c r="H47" i="17"/>
  <c r="J48" i="17"/>
  <c r="H45" i="18"/>
  <c r="G45" i="1"/>
  <c r="H31" i="18"/>
  <c r="H35" i="18"/>
  <c r="H36" i="18"/>
  <c r="H30" i="18"/>
  <c r="H33" i="18"/>
  <c r="H37" i="18"/>
  <c r="H34" i="18"/>
  <c r="I43" i="1" l="1"/>
  <c r="H71" i="17"/>
  <c r="H49" i="17"/>
  <c r="I26" i="1"/>
  <c r="H63" i="17"/>
  <c r="I40" i="1" s="1"/>
  <c r="H74" i="17"/>
  <c r="J49" i="17"/>
  <c r="J74" i="17" s="1"/>
  <c r="H28" i="18"/>
  <c r="H26" i="18"/>
  <c r="H43" i="18"/>
  <c r="H40" i="18"/>
  <c r="H44" i="18"/>
  <c r="H48" i="18"/>
  <c r="H41" i="18"/>
  <c r="H47" i="18"/>
  <c r="H46" i="18"/>
  <c r="H42" i="18"/>
  <c r="H32" i="18"/>
  <c r="H29" i="18"/>
  <c r="H39" i="18"/>
  <c r="I47" i="1" l="1"/>
  <c r="C11" i="18"/>
  <c r="F39" i="18"/>
  <c r="F27" i="18"/>
  <c r="F34" i="18"/>
  <c r="F30" i="18"/>
  <c r="F47" i="18"/>
  <c r="J47" i="18" s="1"/>
  <c r="F32" i="18"/>
  <c r="F40" i="18"/>
  <c r="J40" i="18" s="1"/>
  <c r="F29" i="18"/>
  <c r="J29" i="18" s="1"/>
  <c r="F31" i="18"/>
  <c r="F43" i="18"/>
  <c r="J43" i="18" s="1"/>
  <c r="F46" i="18"/>
  <c r="J46" i="18" s="1"/>
  <c r="F48" i="18"/>
  <c r="F41" i="18"/>
  <c r="J41" i="18" s="1"/>
  <c r="F35" i="18"/>
  <c r="F28" i="18"/>
  <c r="F37" i="18"/>
  <c r="F36" i="18"/>
  <c r="F33" i="18"/>
  <c r="H20" i="18"/>
  <c r="F44" i="18"/>
  <c r="F45" i="18"/>
  <c r="F42" i="18"/>
  <c r="J34" i="18" l="1"/>
  <c r="I34" i="18"/>
  <c r="M34" i="18" s="1"/>
  <c r="I27" i="18"/>
  <c r="M27" i="18" s="1"/>
  <c r="J27" i="18"/>
  <c r="K48" i="18"/>
  <c r="L48" i="18"/>
  <c r="I48" i="18"/>
  <c r="M48" i="18" s="1"/>
  <c r="F50" i="18"/>
  <c r="I26" i="18"/>
  <c r="M26" i="18" s="1"/>
  <c r="K39" i="18"/>
  <c r="L39" i="18"/>
  <c r="I39" i="18"/>
  <c r="M39" i="18" s="1"/>
  <c r="K40" i="18"/>
  <c r="L40" i="18"/>
  <c r="I40" i="18"/>
  <c r="M40" i="18" s="1"/>
  <c r="J39" i="18"/>
  <c r="L37" i="18"/>
  <c r="K37" i="18"/>
  <c r="J37" i="18"/>
  <c r="I37" i="18"/>
  <c r="M37" i="18" s="1"/>
  <c r="J26" i="18"/>
  <c r="K42" i="18"/>
  <c r="I42" i="18"/>
  <c r="M42" i="18" s="1"/>
  <c r="L42" i="18"/>
  <c r="K33" i="18"/>
  <c r="L33" i="18"/>
  <c r="J33" i="18"/>
  <c r="I33" i="18"/>
  <c r="M33" i="18" s="1"/>
  <c r="K35" i="18"/>
  <c r="L35" i="18"/>
  <c r="J35" i="18"/>
  <c r="I35" i="18"/>
  <c r="M35" i="18" s="1"/>
  <c r="L43" i="18"/>
  <c r="K43" i="18"/>
  <c r="I43" i="18"/>
  <c r="M43" i="18" s="1"/>
  <c r="K32" i="18"/>
  <c r="I32" i="18"/>
  <c r="M32" i="18" s="1"/>
  <c r="L32" i="18"/>
  <c r="K34" i="18"/>
  <c r="L34" i="18"/>
  <c r="J42" i="18"/>
  <c r="L44" i="18"/>
  <c r="K44" i="18"/>
  <c r="I44" i="18"/>
  <c r="M44" i="18" s="1"/>
  <c r="K29" i="18"/>
  <c r="I29" i="18"/>
  <c r="M29" i="18" s="1"/>
  <c r="L29" i="18"/>
  <c r="I28" i="18"/>
  <c r="M28" i="18" s="1"/>
  <c r="K28" i="18"/>
  <c r="L28" i="18"/>
  <c r="L46" i="18"/>
  <c r="K46" i="18"/>
  <c r="I46" i="18"/>
  <c r="M46" i="18" s="1"/>
  <c r="K30" i="18"/>
  <c r="L30" i="18"/>
  <c r="J30" i="18"/>
  <c r="I30" i="18"/>
  <c r="M30" i="18" s="1"/>
  <c r="L45" i="18"/>
  <c r="K45" i="18"/>
  <c r="I45" i="18"/>
  <c r="M45" i="18" s="1"/>
  <c r="J45" i="18"/>
  <c r="K36" i="18"/>
  <c r="L36" i="18"/>
  <c r="J36" i="18"/>
  <c r="I36" i="18"/>
  <c r="M36" i="18" s="1"/>
  <c r="K41" i="18"/>
  <c r="L41" i="18"/>
  <c r="I41" i="18"/>
  <c r="M41" i="18" s="1"/>
  <c r="K31" i="18"/>
  <c r="L31" i="18"/>
  <c r="I31" i="18"/>
  <c r="M31" i="18" s="1"/>
  <c r="J31" i="18"/>
  <c r="K47" i="18"/>
  <c r="L47" i="18"/>
  <c r="I47" i="18"/>
  <c r="M47" i="18" s="1"/>
  <c r="K27" i="18"/>
  <c r="L27" i="18"/>
  <c r="J44" i="18"/>
  <c r="J28" i="18"/>
  <c r="J48" i="18"/>
  <c r="J32" i="18"/>
  <c r="K50" i="18" l="1"/>
  <c r="J50" i="18"/>
  <c r="M49" i="18" s="1"/>
  <c r="I50" i="18"/>
  <c r="L50" i="18"/>
  <c r="L49" i="18" l="1"/>
  <c r="M50" i="18"/>
  <c r="L51" i="18" s="1"/>
</calcChain>
</file>

<file path=xl/sharedStrings.xml><?xml version="1.0" encoding="utf-8"?>
<sst xmlns="http://schemas.openxmlformats.org/spreadsheetml/2006/main" count="262" uniqueCount="208">
  <si>
    <t>MEMORANDUM OF UNDERSTANDING</t>
  </si>
  <si>
    <t xml:space="preserve">This form describes the total professional responsibilities mutually arranged by the University of Michigan  </t>
  </si>
  <si>
    <t>NAME OF INVESTIGATOR:</t>
  </si>
  <si>
    <t>DATE:</t>
  </si>
  <si>
    <t>UNIVERSITY</t>
  </si>
  <si>
    <t>Portion of</t>
  </si>
  <si>
    <t>Responsibilities</t>
  </si>
  <si>
    <t>Title of Appointment</t>
  </si>
  <si>
    <t>Type of Responsibility</t>
  </si>
  <si>
    <t>% of total</t>
  </si>
  <si>
    <t>Teaching, Clinical</t>
  </si>
  <si>
    <t>and Administration</t>
  </si>
  <si>
    <t>VA MEDICAL CENTER</t>
  </si>
  <si>
    <t>hrs/week</t>
  </si>
  <si>
    <t>Total Combined Responsibilities</t>
  </si>
  <si>
    <t>Investigator's Signature</t>
  </si>
  <si>
    <t>University Department Chair Signature</t>
  </si>
  <si>
    <t>VA Service Chief Signature</t>
  </si>
  <si>
    <t>VA Institutional Signature (designee)</t>
  </si>
  <si>
    <t xml:space="preserve">This memorandum responds to NIH/ADAMHA application guidelines in the NIH Guide for Grants </t>
  </si>
  <si>
    <t xml:space="preserve">and Contracts (Vol. 18, No. 27, August 11, 1989) which requires that the responsibilities of the joint </t>
  </si>
  <si>
    <t>appointment be specifically identified in the grant application.</t>
  </si>
  <si>
    <t xml:space="preserve">Research </t>
  </si>
  <si>
    <t>any actual or apparent conflict of interest regarding such work.</t>
  </si>
  <si>
    <t>University</t>
  </si>
  <si>
    <t>VA</t>
  </si>
  <si>
    <t>Hours</t>
  </si>
  <si>
    <t xml:space="preserve">Total University </t>
  </si>
  <si>
    <t>Total VA</t>
  </si>
  <si>
    <t xml:space="preserve"> </t>
  </si>
  <si>
    <t>and the Ann Arbor VA Medical Center.  The combination of teaching, research, administration, and</t>
  </si>
  <si>
    <t>clinical activities at both the University and the VA comprise 100 percent of the total professional</t>
  </si>
  <si>
    <t>Grant 1</t>
  </si>
  <si>
    <t>Grant 2</t>
  </si>
  <si>
    <t>Grant 3</t>
  </si>
  <si>
    <t>Grant 4</t>
  </si>
  <si>
    <t>Calendar Months</t>
  </si>
  <si>
    <t>Grant 5</t>
  </si>
  <si>
    <t>Grant 6</t>
  </si>
  <si>
    <t>Grant 7</t>
  </si>
  <si>
    <t>Investigator:</t>
  </si>
  <si>
    <t>Teaching</t>
  </si>
  <si>
    <t>Clinical</t>
  </si>
  <si>
    <t>Administration</t>
  </si>
  <si>
    <t>responsibilities as described below.  Also, there is no dual compensation for the same work, nor is there</t>
  </si>
  <si>
    <t>Other Activities</t>
  </si>
  <si>
    <t>Cost Shared with University</t>
  </si>
  <si>
    <t>Clinical and Administration</t>
  </si>
  <si>
    <t xml:space="preserve">Other Research, Teaching, </t>
  </si>
  <si>
    <t>A mock up of how the effort is intended to be distributed at time of award must be shared with the VA</t>
  </si>
  <si>
    <t>The VA will use the mock up to determine if cost sharing is appropriate.</t>
  </si>
  <si>
    <t>Proposal of a Research activity that anticipates using cost shared VA Research time</t>
  </si>
  <si>
    <t>The MoU needs to be officially signed and executed by the VA before a change is made in the UM HR system</t>
  </si>
  <si>
    <t>VA AGREEMENT TO COST SHARE SALARY</t>
  </si>
  <si>
    <t>Investigator Name: ____________________________________________________________________</t>
  </si>
  <si>
    <t>Title of Research Project: _______________________________________________________________</t>
  </si>
  <si>
    <t>Funding Agency: ______________________________________________________________________</t>
  </si>
  <si>
    <t>Proposed funding Start Date: ___________________     End Date: ____________________</t>
  </si>
  <si>
    <t>VA effort to be cost shared (express as 8ths or % of VA FTE level): ___________________</t>
  </si>
  <si>
    <t>Signature</t>
  </si>
  <si>
    <t>Date</t>
  </si>
  <si>
    <t>Investigator</t>
  </si>
  <si>
    <t>VA Service Chief</t>
  </si>
  <si>
    <t>VA ACOS/R&amp;D</t>
  </si>
  <si>
    <t xml:space="preserve">The VA Ann Arbor Healthcare System may agree to cost share investigator salary on sponsored research grants </t>
  </si>
  <si>
    <t>based on the following conditions:</t>
  </si>
  <si>
    <t xml:space="preserve">agreement is only appropriate if VA service-level clinical needs are fully met including access and performance </t>
  </si>
  <si>
    <t>measures. Cost sharing agreements will be disapproved or rescinded if VA clinical care needs are not being met.</t>
  </si>
  <si>
    <t xml:space="preserve">Chief (because of the requirement for clinical coverage) and the ACOS for Research.  </t>
  </si>
  <si>
    <t xml:space="preserve">expenditures must be reported annually to the VA Research Office to allow recovery of cost-shared salary </t>
  </si>
  <si>
    <t xml:space="preserve">through the VA salary/indirect cost recovery mechanism (VERA). Investigators are strongly encouraged </t>
  </si>
  <si>
    <t>to submit other funded research projects and expenditures to the VA R&amp;D Committee.</t>
  </si>
  <si>
    <t xml:space="preserve">      must be reported by the investigator and tracked by the Service Chief and Research Office. In order for cost </t>
  </si>
  <si>
    <t xml:space="preserve">      sharing to become effective, the investigator must notify the Service Chief and the VA Research Office at </t>
  </si>
  <si>
    <t xml:space="preserve">      the time the grant is approved for funding. </t>
  </si>
  <si>
    <t xml:space="preserve">      shared effort under VA activities. The MOU is used by UM (not VA) to document effort distribution on certain </t>
  </si>
  <si>
    <t xml:space="preserve">      grant applications. A cost sharing agreement is only established through this document, not the MOU. </t>
  </si>
  <si>
    <t xml:space="preserve">      based on the expected recovery of salary costs through the VERA funding mechanism. </t>
  </si>
  <si>
    <t>UM Chair or 
Division/Section Chief</t>
  </si>
  <si>
    <t>Within a funded project, any time the work distribution will change between the UM and VA</t>
  </si>
  <si>
    <t>A mock up of how the effort is intended to be distributed for the coming year must be generated</t>
  </si>
  <si>
    <t>Additionally, you should notify the VA before putting a proposed Cost Share Agreement into ACTIVE AWARD status.</t>
  </si>
  <si>
    <t>Provide a copy of the Worksheet and MoU to the VA along with a VA Cost Share Agreement form.</t>
  </si>
  <si>
    <t>MoUs are required to be filled out for all faculty with a joint VA/UM appointment at the following times:</t>
  </si>
  <si>
    <t>A mock up of how the effort is intended to be distributed at time of award</t>
  </si>
  <si>
    <t>The Proposed MoU should be kept on file at the department</t>
  </si>
  <si>
    <t>Proposal of a Research activity that anticipates using only UM appointment</t>
  </si>
  <si>
    <t>During a funded research project, any time the work distribution will change between the UM and VA (either at the start or mid-project)</t>
  </si>
  <si>
    <t>The MoU needs to be officially signed and executed by the VA and UM department before a change is made in the UM HR system</t>
  </si>
  <si>
    <t>The MoU does NOT have to be officially signed and executed by either the VA or UM</t>
  </si>
  <si>
    <t>VA Cost Share Agreements* are required to be filled out for all faculty at the following times:</t>
  </si>
  <si>
    <t>Internal Research</t>
  </si>
  <si>
    <t>The Proposed MoU should be kept on file in the department; the VA will keep the original VA Cost Share Agreement Form and send back agreement by email for the proposal approval.</t>
  </si>
  <si>
    <t xml:space="preserve">and their VA effort level can accommodate additional research activity. VA approval of a proposed cost sharing </t>
  </si>
  <si>
    <t>Unit:</t>
  </si>
  <si>
    <t>UNIT:</t>
  </si>
  <si>
    <t xml:space="preserve">UNIT: </t>
  </si>
  <si>
    <t>Shortcode</t>
  </si>
  <si>
    <t>XXXXXX</t>
  </si>
  <si>
    <t>As of DATE:</t>
  </si>
  <si>
    <t>The Proposed MoU should be kept on file at the department; the VA will keep the original VA Cost Share Agreement Form and send back agreement by email for the proposal approval.</t>
  </si>
  <si>
    <t>Grant 8</t>
  </si>
  <si>
    <t>Grant 9</t>
  </si>
  <si>
    <t>Grant 10</t>
  </si>
  <si>
    <t>WORKSHEET</t>
  </si>
  <si>
    <t>Remaining hours to Full Time</t>
  </si>
  <si>
    <t xml:space="preserve">      This number is helpful for employees who have less than 40 combined hours at the VA and UM.</t>
  </si>
  <si>
    <t xml:space="preserve">      For those above 40 hours combined, it will reflect 0.  It is used on this page to mitigate the </t>
  </si>
  <si>
    <t xml:space="preserve">     number of calendar months and it carries to the UM HR tab for calculating a UM partial appointment.</t>
  </si>
  <si>
    <t>Date Created:</t>
  </si>
  <si>
    <t>Grant 11</t>
  </si>
  <si>
    <t>Grant 12</t>
  </si>
  <si>
    <r>
      <t>1.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>Cost sharing is appropriate for part-time or full-time VA physicians when their UM effort level is fully committed</t>
    </r>
  </si>
  <si>
    <r>
      <t>2.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Cost sharing agreements require approval of the VA Service Chief, the UM Chair or Section/Division </t>
    </r>
  </si>
  <si>
    <r>
      <t>3.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The cost-shared project must be approved by the VA Research &amp; Development Committee and grant </t>
    </r>
  </si>
  <si>
    <r>
      <t>4.</t>
    </r>
    <r>
      <rPr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Approval for cost sharing is granted on a yearly basis</t>
    </r>
    <r>
      <rPr>
        <sz val="10"/>
        <rFont val="Arial"/>
        <family val="2"/>
      </rPr>
      <t xml:space="preserve">. The start and stop dates for cost sharing </t>
    </r>
  </si>
  <si>
    <r>
      <t>5.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The University/VA Joint Appointment Memorandum of Understanding (MOU) should list approved cost </t>
    </r>
  </si>
  <si>
    <r>
      <t>6.</t>
    </r>
    <r>
      <rPr>
        <sz val="7"/>
        <rFont val="Arial"/>
        <family val="2"/>
      </rPr>
      <t xml:space="preserve">       </t>
    </r>
    <r>
      <rPr>
        <sz val="10"/>
        <rFont val="Arial"/>
        <family val="2"/>
      </rPr>
      <t xml:space="preserve">Workload credit for physician performance pay and other measures will be given for cost shared effort </t>
    </r>
  </si>
  <si>
    <t xml:space="preserve">*The VA Cost Share Agreement is a document required by the VA and is maintained by the VA.  </t>
  </si>
  <si>
    <t>P/G or Activity</t>
  </si>
  <si>
    <t>Univ Effort
From Wksht</t>
  </si>
  <si>
    <t>Portion of FTE
 (Univ Effort * Univ Work FTE)</t>
  </si>
  <si>
    <t>Salary Over Cap 
(UM Comp - Max Allowed NIH Recovery)</t>
  </si>
  <si>
    <t>Salary to Project 
(UM Comp or Max Allowed NIH Recovery * Univ FTE)</t>
  </si>
  <si>
    <t>UNIVERSITY / VA JOINT APPOINTMENT</t>
  </si>
  <si>
    <t>Title of Appointment:</t>
  </si>
  <si>
    <t>Effort to Certify 
out of 100% 
(Portion of FTE / Univ Work FTE)</t>
  </si>
  <si>
    <r>
      <t xml:space="preserve">DHHS </t>
    </r>
    <r>
      <rPr>
        <b/>
        <sz val="8"/>
        <rFont val="Arial"/>
        <family val="2"/>
      </rPr>
      <t>(NIH, AHRQ, SAMSHA, FDA, CDC, CMS, etc)</t>
    </r>
    <r>
      <rPr>
        <b/>
        <sz val="10"/>
        <rFont val="Arial"/>
        <family val="2"/>
      </rPr>
      <t xml:space="preserve"> Salary Cap Calculations:</t>
    </r>
  </si>
  <si>
    <r>
      <rPr>
        <b/>
        <sz val="10"/>
        <rFont val="Arial"/>
        <family val="2"/>
      </rPr>
      <t>Every APRIL</t>
    </r>
    <r>
      <rPr>
        <sz val="10"/>
        <rFont val="Arial"/>
        <family val="2"/>
      </rPr>
      <t>, a new MoU needs to be completed for ALL faculty with a VA appointment</t>
    </r>
  </si>
  <si>
    <t>Proposal of a Research activity that anticipates using Cost Shared VA Research time</t>
  </si>
  <si>
    <t>UM Comp Rate:</t>
  </si>
  <si>
    <t xml:space="preserve">Reminder:   </t>
  </si>
  <si>
    <t xml:space="preserve">A new worksheet must be completed and saved eveytime there is a change to an appointment </t>
  </si>
  <si>
    <t>(e.g. new award added, effort change, comp rate change, FTE change)</t>
  </si>
  <si>
    <t>Allowed NIH Recovery</t>
  </si>
  <si>
    <t>Comp Rate 
(UM Comp or Allowed NIH Recovery)</t>
  </si>
  <si>
    <t>UM Comp &gt; Allowed NIH Recovery</t>
  </si>
  <si>
    <t>(remember this is a normalized number… Does NOT match MoU worksheet)</t>
  </si>
  <si>
    <t>*Univ Work FTE is the UM FTE (1.0 or reduced) if no VA appointment or the work hour ratio between UM and VA if there is a VA appointment.</t>
  </si>
  <si>
    <t xml:space="preserve">Note -- </t>
  </si>
  <si>
    <t>Other Activity 1</t>
  </si>
  <si>
    <t>Other Activity 2</t>
  </si>
  <si>
    <t>Other Activity 3</t>
  </si>
  <si>
    <t>Other Activity 4</t>
  </si>
  <si>
    <t>Other Activity 5</t>
  </si>
  <si>
    <t>Other Activity 6</t>
  </si>
  <si>
    <t>Other Activity 7</t>
  </si>
  <si>
    <t xml:space="preserve">UM HR % Effort &amp; % Distribution Calculations </t>
  </si>
  <si>
    <t>Yes</t>
  </si>
  <si>
    <t>Subject to DHHS Cap</t>
  </si>
  <si>
    <t>Enter in HR 
% Effort</t>
  </si>
  <si>
    <t>Appointment Period:</t>
  </si>
  <si>
    <t>Hrs/Week:</t>
  </si>
  <si>
    <t>% of Total Responsibilities</t>
  </si>
  <si>
    <t>Portion of UM Responsibilities</t>
  </si>
  <si>
    <t>Total Research</t>
  </si>
  <si>
    <t>Total Other Activities</t>
  </si>
  <si>
    <t>UNIVERSITY APPOINTMENT</t>
  </si>
  <si>
    <t>VA Medical Center or Other Appointment</t>
  </si>
  <si>
    <t>VA Salary:</t>
  </si>
  <si>
    <t>Portion of VA Responsibilities</t>
  </si>
  <si>
    <t>Cost Share Totals</t>
  </si>
  <si>
    <t>Research</t>
  </si>
  <si>
    <t>Teaching, Clinical, &amp; Admin</t>
  </si>
  <si>
    <t>Standard Hours:</t>
  </si>
  <si>
    <t>Univ Work FTE:</t>
  </si>
  <si>
    <t>Subject to DHHS Cap?</t>
  </si>
  <si>
    <t>(Information entered here carries to the UM HR System Numbers Tab)</t>
  </si>
  <si>
    <t>If you need assistance please contact the Grant Services &amp; Analysis Office at msgrants@umich.edu or 763-4272</t>
  </si>
  <si>
    <t>When UM Comp Rate Exceeds Maximum Allowed NIH Recovery, Comp Rate recovery 
is limited to Maximum Allowed NIH Recovery when a DHHS Salary Cap is Applied</t>
  </si>
  <si>
    <t>Reminder: A new worksheet must be completed and saved everytime there is a change to an appointment</t>
  </si>
  <si>
    <r>
      <t xml:space="preserve">(must total 100%)
</t>
    </r>
    <r>
      <rPr>
        <b/>
        <i/>
        <sz val="11"/>
        <rFont val="Arial"/>
        <family val="2"/>
      </rPr>
      <t xml:space="preserve">Enter in HR </t>
    </r>
    <r>
      <rPr>
        <b/>
        <i/>
        <sz val="8"/>
        <rFont val="Arial"/>
        <family val="2"/>
      </rPr>
      <t xml:space="preserve">
</t>
    </r>
    <r>
      <rPr>
        <b/>
        <i/>
        <sz val="11"/>
        <rFont val="Arial"/>
        <family val="2"/>
      </rPr>
      <t>% Dist</t>
    </r>
  </si>
  <si>
    <t>Salary To NIHCP
(Salary Over Cap * Univ FTE)</t>
  </si>
  <si>
    <r>
      <rPr>
        <b/>
        <sz val="10"/>
        <rFont val="Arial"/>
        <family val="2"/>
      </rPr>
      <t xml:space="preserve">Directions:  Fill out the blue (shaded) cells </t>
    </r>
    <r>
      <rPr>
        <sz val="10"/>
        <rFont val="Arial"/>
        <family val="2"/>
      </rPr>
      <t>[data carries to to the UM HR System Number Worksheet]</t>
    </r>
  </si>
  <si>
    <t>Michigan Medicine faculty typically have 12 (calendar) month appointment periods</t>
  </si>
  <si>
    <t>Cal Months:</t>
  </si>
  <si>
    <t>*DHHS Cap
Exec Lvl II</t>
  </si>
  <si>
    <t>2018 Exec Lvl II</t>
  </si>
  <si>
    <t>2019 Exec Lvl II</t>
  </si>
  <si>
    <t>INVESTIGATOR:</t>
  </si>
  <si>
    <t xml:space="preserve">To Apply DHHS CAP
Select an Exec Lvl II from drop down: 
2019 Exec Lvl II 
2018 Exec Lvl II
</t>
  </si>
  <si>
    <t>VA Professor</t>
  </si>
  <si>
    <t>For projects subject to DHHS Cap, select the DHHS Executive Level II Cap to apply to the project from the drop down list</t>
  </si>
  <si>
    <r>
      <rPr>
        <b/>
        <sz val="10"/>
        <rFont val="Arial"/>
        <family val="2"/>
      </rPr>
      <t>BEGIN by completing the Wksht Tab:</t>
    </r>
    <r>
      <rPr>
        <sz val="10"/>
        <rFont val="Arial"/>
        <family val="2"/>
      </rPr>
      <t xml:space="preserve"> </t>
    </r>
  </si>
  <si>
    <t>FINISH by completing the UM HR System Numbers Tab:</t>
  </si>
  <si>
    <t xml:space="preserve">This workbook reflects the Executive Level II DHHS Cap in place Effective 1/6/2019  </t>
  </si>
  <si>
    <t>Calculations at Executive Level II DHHS Cap in place effective 1/7/2018 may also be completed with this workbook.</t>
  </si>
  <si>
    <t>If you need to calculate using an older CAP overide the DHHS CAP Exec Lvl II amount on the UM HR System Numbers Tab</t>
  </si>
  <si>
    <t>https://grants.nih.gov/grants/policy/salcap_summary.htm</t>
  </si>
  <si>
    <t>Historical Summary Cap Summary Information can be found at the link below</t>
  </si>
  <si>
    <t>Complete the blue (shaded) cells with the information requested for the HR Record Being Calculated</t>
  </si>
  <si>
    <t xml:space="preserve">(i.e. if investigator has two UM appointments (multi-unit) complete the fields using information for your unit)  </t>
  </si>
  <si>
    <r>
      <t xml:space="preserve">Directions: For projects subject to DHHS Cap, select cap to apply from drop down menu [column E] </t>
    </r>
    <r>
      <rPr>
        <i/>
        <sz val="10"/>
        <rFont val="Arial"/>
        <family val="2"/>
      </rPr>
      <t>Data in blue carries from Wksht Tab</t>
    </r>
  </si>
  <si>
    <t>NEED ADDITIONAL ASSISTANCE?</t>
  </si>
  <si>
    <t>Any questions about the form may be directed to:  The VA Research Office, 845-5602</t>
  </si>
  <si>
    <r>
      <rPr>
        <b/>
        <sz val="11"/>
        <rFont val="Geneva"/>
      </rPr>
      <t>% Dist over NIH Salary Cap:</t>
    </r>
    <r>
      <rPr>
        <b/>
        <sz val="10"/>
        <rFont val="Geneva"/>
      </rPr>
      <t xml:space="preserve"> Allocate % Dist to a chartfield with NIHCP Program Code with 0% effort</t>
    </r>
  </si>
  <si>
    <t>For K awards with Salary to Project (column I) exceeding the NIH K Award allowable salary, the % Effort and % Dist to the project will need to be manually reduced and the balance allocated to a CAWRD chartfield</t>
  </si>
  <si>
    <t xml:space="preserve">Additional information regarding requirements related to VA cost share agreements and required approvals are found on the VA Cost Share Agmt Tab </t>
  </si>
  <si>
    <r>
      <rPr>
        <i/>
        <sz val="8"/>
        <color rgb="FFFF0000"/>
        <rFont val="Arial"/>
        <family val="2"/>
      </rPr>
      <t>*</t>
    </r>
    <r>
      <rPr>
        <i/>
        <sz val="10"/>
        <rFont val="Arial"/>
        <family val="2"/>
      </rPr>
      <t>For appointments less than 12 months adjust the Executive Level II as follows: DHHS Cap ÷ 12 x months appointment</t>
    </r>
  </si>
  <si>
    <t>FORM REVISED 1/2020 for 1/5/2020 Executive Level.</t>
  </si>
  <si>
    <t>The executed MoU will be maintained in Faculty Affairs in the Dean's Office; the VA will keep the original VA Cost Agreement Form</t>
  </si>
  <si>
    <r>
      <t xml:space="preserve">Please convert the tabs: </t>
    </r>
    <r>
      <rPr>
        <b/>
        <i/>
        <sz val="10"/>
        <rFont val="Arial"/>
        <family val="2"/>
      </rPr>
      <t>MOU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Wksht</t>
    </r>
    <r>
      <rPr>
        <i/>
        <sz val="10"/>
        <rFont val="Arial"/>
        <family val="2"/>
      </rPr>
      <t xml:space="preserve">, and </t>
    </r>
    <r>
      <rPr>
        <b/>
        <i/>
        <sz val="10"/>
        <rFont val="Arial"/>
        <family val="2"/>
      </rPr>
      <t>UM HR System Numbers</t>
    </r>
    <r>
      <rPr>
        <i/>
        <sz val="10"/>
        <rFont val="Arial"/>
        <family val="2"/>
      </rPr>
      <t xml:space="preserve"> to PDF to turn in to Cheri Saunders</t>
    </r>
  </si>
  <si>
    <r>
      <t>2019 Exec Lvl II Effective 1/6/19</t>
    </r>
    <r>
      <rPr>
        <b/>
        <sz val="10"/>
        <rFont val="Arial"/>
        <family val="2"/>
      </rPr>
      <t>:</t>
    </r>
  </si>
  <si>
    <t>2020 Exec Lvl II Effective 1/5/20:</t>
  </si>
  <si>
    <t>The Yearly MoU should be kept on file in Faculty Affairs in the Dean's Office (Cherie Saunders); the VA will not require reviewing unless execution is needed.</t>
  </si>
  <si>
    <r>
      <t xml:space="preserve">Please convert the tabs: </t>
    </r>
    <r>
      <rPr>
        <b/>
        <i/>
        <sz val="10"/>
        <rFont val="Arial"/>
        <family val="2"/>
      </rPr>
      <t>MOU</t>
    </r>
    <r>
      <rPr>
        <i/>
        <sz val="10"/>
        <rFont val="Arial"/>
        <family val="2"/>
      </rPr>
      <t xml:space="preserve">, </t>
    </r>
    <r>
      <rPr>
        <b/>
        <i/>
        <sz val="10"/>
        <rFont val="Arial"/>
        <family val="2"/>
      </rPr>
      <t>Wksht</t>
    </r>
    <r>
      <rPr>
        <i/>
        <sz val="10"/>
        <rFont val="Arial"/>
        <family val="2"/>
      </rPr>
      <t xml:space="preserve">, and </t>
    </r>
    <r>
      <rPr>
        <b/>
        <i/>
        <sz val="10"/>
        <rFont val="Arial"/>
        <family val="2"/>
      </rPr>
      <t>UM HR System Numbers</t>
    </r>
    <r>
      <rPr>
        <i/>
        <sz val="10"/>
        <rFont val="Arial"/>
        <family val="2"/>
      </rPr>
      <t xml:space="preserve"> to PDF to turn in to Cherie Saunders </t>
    </r>
  </si>
  <si>
    <t>The executed MoU will be maintained in Faculty Affairs in the Dean's Office (Cherie Saunders); the VA will keep the original VA Cost Share Agreement Form</t>
  </si>
  <si>
    <t>Please convert the tabs: MOU, Wksht, and UM HR System Numbers to PDF to turn in to Faculty Affairs (Cherie Saunders)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</si>
</sst>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7" formatCode="0;;;@"/>
    <numFmt numFmtId="168" formatCode="0.00%;\-0.00%;&quot; &quot;"/>
    <numFmt numFmtId="169" formatCode="0.000%;\-0.000%;&quot; &quot;"/>
    <numFmt numFmtId="170" formatCode="0.00;\-0.00;&quot; &quot;"/>
    <numFmt numFmtId="171" formatCode="0.00%;\-0.00;;&quot; &quot;"/>
    <numFmt numFmtId="172" formatCode="&quot;$&quot;#,##0;"/>
    <numFmt numFmtId="173" formatCode="&quot;$&quot;#,##0_);[Red]\(&quot;$&quot;#,##0\);"/>
    <numFmt numFmtId="174" formatCode="0.00%;\-0.00%;"/>
    <numFmt numFmtId="175" formatCode="m/d/yyyy;"/>
    <numFmt numFmtId="176" formatCode="_(* #,##0.000_);_(* \(#,##0.000\);_(* &quot;-&quot;??_);_(@_)"/>
  </numFmts>
  <fonts count="43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7"/>
      <color indexed="10"/>
      <name val="Arial"/>
      <family val="2"/>
    </font>
    <font>
      <i/>
      <sz val="10"/>
      <color rgb="FFFF0000"/>
      <name val="Geneva"/>
    </font>
    <font>
      <b/>
      <i/>
      <sz val="10"/>
      <color rgb="FFFF0000"/>
      <name val="Geneva"/>
    </font>
    <font>
      <b/>
      <i/>
      <sz val="11"/>
      <name val="Arial"/>
      <family val="2"/>
    </font>
    <font>
      <b/>
      <sz val="10"/>
      <name val="Geneva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Geneva"/>
    </font>
    <font>
      <sz val="14"/>
      <name val="Arial"/>
      <family val="2"/>
    </font>
    <font>
      <i/>
      <sz val="8"/>
      <color rgb="FFFF0000"/>
      <name val="Arial"/>
      <family val="2"/>
    </font>
    <font>
      <u/>
      <sz val="10"/>
      <color theme="10"/>
      <name val="Geneva"/>
    </font>
    <font>
      <b/>
      <sz val="10"/>
      <color rgb="FFFF0000"/>
      <name val="Geneva"/>
    </font>
    <font>
      <b/>
      <sz val="12"/>
      <color rgb="FFFF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Geneva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5" fillId="0" borderId="0" xfId="2" applyFont="1"/>
    <xf numFmtId="0" fontId="5" fillId="0" borderId="0" xfId="2" applyFont="1" applyFill="1"/>
    <xf numFmtId="0" fontId="6" fillId="0" borderId="0" xfId="2" applyFont="1"/>
    <xf numFmtId="0" fontId="6" fillId="0" borderId="0" xfId="2" applyFont="1" applyFill="1"/>
    <xf numFmtId="0" fontId="6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3" fillId="0" borderId="0" xfId="2"/>
    <xf numFmtId="0" fontId="3" fillId="0" borderId="0" xfId="2" applyFill="1"/>
    <xf numFmtId="0" fontId="6" fillId="0" borderId="0" xfId="2" applyFont="1" applyAlignment="1">
      <alignment horizontal="right"/>
    </xf>
    <xf numFmtId="0" fontId="6" fillId="0" borderId="0" xfId="2" applyFont="1" applyBorder="1"/>
    <xf numFmtId="0" fontId="3" fillId="0" borderId="0" xfId="2" applyBorder="1"/>
    <xf numFmtId="0" fontId="7" fillId="0" borderId="0" xfId="2" applyFont="1" applyFill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5" fontId="6" fillId="0" borderId="0" xfId="2" applyNumberFormat="1" applyFont="1" applyFill="1" applyBorder="1"/>
    <xf numFmtId="0" fontId="15" fillId="0" borderId="0" xfId="2" applyFont="1" applyFill="1" applyBorder="1"/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165" fontId="3" fillId="0" borderId="0" xfId="1" applyNumberFormat="1" applyFont="1"/>
    <xf numFmtId="0" fontId="10" fillId="0" borderId="0" xfId="2" applyFont="1" applyFill="1" applyBorder="1"/>
    <xf numFmtId="0" fontId="17" fillId="0" borderId="0" xfId="2" applyFont="1" applyFill="1" applyBorder="1"/>
    <xf numFmtId="0" fontId="3" fillId="0" borderId="0" xfId="0" applyFont="1"/>
    <xf numFmtId="9" fontId="3" fillId="0" borderId="0" xfId="3" applyFont="1" applyBorder="1"/>
    <xf numFmtId="0" fontId="3" fillId="0" borderId="0" xfId="0" applyFont="1" applyBorder="1"/>
    <xf numFmtId="0" fontId="8" fillId="0" borderId="0" xfId="0" applyFont="1"/>
    <xf numFmtId="0" fontId="19" fillId="0" borderId="0" xfId="0" applyFont="1"/>
    <xf numFmtId="0" fontId="8" fillId="0" borderId="0" xfId="0" applyFont="1" applyFill="1" applyBorder="1"/>
    <xf numFmtId="0" fontId="8" fillId="0" borderId="0" xfId="0" applyFont="1" applyBorder="1"/>
    <xf numFmtId="9" fontId="8" fillId="0" borderId="0" xfId="3" applyFont="1" applyBorder="1"/>
    <xf numFmtId="0" fontId="6" fillId="0" borderId="0" xfId="0" applyFont="1" applyAlignment="1">
      <alignment horizontal="right"/>
    </xf>
    <xf numFmtId="0" fontId="3" fillId="0" borderId="1" xfId="0" applyFont="1" applyBorder="1"/>
    <xf numFmtId="15" fontId="3" fillId="0" borderId="1" xfId="0" applyNumberFormat="1" applyFont="1" applyBorder="1"/>
    <xf numFmtId="0" fontId="6" fillId="0" borderId="0" xfId="0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left"/>
    </xf>
    <xf numFmtId="15" fontId="3" fillId="0" borderId="0" xfId="0" applyNumberFormat="1" applyFont="1" applyBorder="1"/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9" fillId="0" borderId="0" xfId="0" applyFont="1" applyAlignment="1">
      <alignment horizontal="center"/>
    </xf>
    <xf numFmtId="9" fontId="9" fillId="0" borderId="0" xfId="3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/>
    <xf numFmtId="2" fontId="6" fillId="0" borderId="1" xfId="0" applyNumberFormat="1" applyFont="1" applyBorder="1"/>
    <xf numFmtId="0" fontId="6" fillId="0" borderId="0" xfId="0" applyFont="1" applyBorder="1"/>
    <xf numFmtId="10" fontId="6" fillId="0" borderId="1" xfId="3" applyNumberFormat="1" applyFont="1" applyBorder="1"/>
    <xf numFmtId="10" fontId="6" fillId="0" borderId="0" xfId="0" applyNumberFormat="1" applyFont="1"/>
    <xf numFmtId="10" fontId="3" fillId="0" borderId="0" xfId="0" applyNumberFormat="1" applyFont="1"/>
    <xf numFmtId="10" fontId="3" fillId="0" borderId="0" xfId="3" applyNumberFormat="1" applyFont="1" applyBorder="1"/>
    <xf numFmtId="10" fontId="3" fillId="0" borderId="1" xfId="3" applyNumberFormat="1" applyFont="1" applyBorder="1"/>
    <xf numFmtId="2" fontId="3" fillId="0" borderId="1" xfId="0" applyNumberFormat="1" applyFont="1" applyBorder="1"/>
    <xf numFmtId="10" fontId="6" fillId="0" borderId="1" xfId="0" applyNumberFormat="1" applyFont="1" applyBorder="1"/>
    <xf numFmtId="10" fontId="6" fillId="0" borderId="0" xfId="3" applyNumberFormat="1" applyFont="1" applyBorder="1"/>
    <xf numFmtId="9" fontId="3" fillId="0" borderId="0" xfId="3" applyFont="1"/>
    <xf numFmtId="9" fontId="6" fillId="0" borderId="0" xfId="3" applyFont="1" applyBorder="1"/>
    <xf numFmtId="10" fontId="3" fillId="0" borderId="0" xfId="3" applyNumberFormat="1" applyFont="1" applyBorder="1" applyAlignment="1">
      <alignment horizontal="center"/>
    </xf>
    <xf numFmtId="12" fontId="3" fillId="0" borderId="0" xfId="0" applyNumberFormat="1" applyFont="1" applyBorder="1" applyAlignment="1">
      <alignment horizontal="center"/>
    </xf>
    <xf numFmtId="0" fontId="11" fillId="0" borderId="0" xfId="0" applyFont="1"/>
    <xf numFmtId="10" fontId="11" fillId="0" borderId="0" xfId="3" applyNumberFormat="1" applyFont="1" applyBorder="1" applyAlignment="1">
      <alignment horizontal="center"/>
    </xf>
    <xf numFmtId="12" fontId="11" fillId="0" borderId="0" xfId="0" applyNumberFormat="1" applyFont="1" applyBorder="1" applyAlignment="1">
      <alignment horizontal="center"/>
    </xf>
    <xf numFmtId="0" fontId="12" fillId="0" borderId="0" xfId="0" applyFont="1"/>
    <xf numFmtId="2" fontId="12" fillId="0" borderId="0" xfId="0" applyNumberFormat="1" applyFont="1" applyFill="1" applyBorder="1"/>
    <xf numFmtId="0" fontId="12" fillId="0" borderId="0" xfId="0" applyFont="1" applyBorder="1"/>
    <xf numFmtId="10" fontId="12" fillId="0" borderId="0" xfId="0" applyNumberFormat="1" applyFont="1" applyFill="1" applyBorder="1"/>
    <xf numFmtId="10" fontId="12" fillId="0" borderId="0" xfId="3" applyNumberFormat="1" applyFont="1" applyBorder="1"/>
    <xf numFmtId="12" fontId="12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10" fontId="3" fillId="0" borderId="0" xfId="0" applyNumberFormat="1" applyFont="1" applyFill="1" applyBorder="1"/>
    <xf numFmtId="12" fontId="3" fillId="0" borderId="0" xfId="0" applyNumberFormat="1" applyFont="1" applyBorder="1"/>
    <xf numFmtId="9" fontId="6" fillId="0" borderId="0" xfId="0" applyNumberFormat="1" applyFont="1" applyBorder="1"/>
    <xf numFmtId="0" fontId="10" fillId="0" borderId="0" xfId="0" applyFont="1" applyFill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19" fillId="0" borderId="0" xfId="0" applyFont="1" applyBorder="1"/>
    <xf numFmtId="0" fontId="18" fillId="0" borderId="0" xfId="0" applyFont="1"/>
    <xf numFmtId="0" fontId="16" fillId="0" borderId="0" xfId="0" applyFont="1"/>
    <xf numFmtId="9" fontId="16" fillId="0" borderId="0" xfId="3" applyFont="1" applyBorder="1"/>
    <xf numFmtId="0" fontId="16" fillId="0" borderId="0" xfId="0" applyFont="1" applyBorder="1"/>
    <xf numFmtId="9" fontId="11" fillId="0" borderId="0" xfId="3" applyFont="1" applyBorder="1"/>
    <xf numFmtId="0" fontId="11" fillId="0" borderId="0" xfId="0" applyFont="1" applyBorder="1"/>
    <xf numFmtId="0" fontId="17" fillId="0" borderId="0" xfId="0" applyFont="1"/>
    <xf numFmtId="0" fontId="15" fillId="4" borderId="0" xfId="0" applyFont="1" applyFill="1"/>
    <xf numFmtId="0" fontId="15" fillId="0" borderId="0" xfId="0" applyFont="1" applyFill="1"/>
    <xf numFmtId="0" fontId="6" fillId="4" borderId="0" xfId="0" applyFont="1" applyFill="1"/>
    <xf numFmtId="0" fontId="21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9" fontId="3" fillId="0" borderId="1" xfId="3" applyFont="1" applyBorder="1"/>
    <xf numFmtId="0" fontId="6" fillId="0" borderId="2" xfId="0" applyFont="1" applyBorder="1" applyAlignment="1">
      <alignment horizontal="centerContinuous"/>
    </xf>
    <xf numFmtId="10" fontId="3" fillId="0" borderId="1" xfId="0" applyNumberFormat="1" applyFont="1" applyBorder="1"/>
    <xf numFmtId="9" fontId="3" fillId="0" borderId="0" xfId="0" applyNumberFormat="1" applyFont="1"/>
    <xf numFmtId="9" fontId="6" fillId="0" borderId="1" xfId="0" applyNumberFormat="1" applyFont="1" applyBorder="1"/>
    <xf numFmtId="0" fontId="6" fillId="0" borderId="1" xfId="0" applyFont="1" applyBorder="1"/>
    <xf numFmtId="0" fontId="3" fillId="0" borderId="0" xfId="0" applyFont="1" applyAlignment="1">
      <alignment horizontal="left" indent="2"/>
    </xf>
    <xf numFmtId="0" fontId="3" fillId="0" borderId="0" xfId="0" applyNumberFormat="1" applyFont="1" applyAlignment="1">
      <alignment horizontal="left" indent="2"/>
    </xf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vertical="top" wrapText="1"/>
    </xf>
    <xf numFmtId="2" fontId="3" fillId="0" borderId="0" xfId="2" applyNumberFormat="1" applyFill="1" applyAlignment="1">
      <alignment horizontal="center"/>
    </xf>
    <xf numFmtId="164" fontId="3" fillId="0" borderId="0" xfId="2" applyNumberForma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13" fillId="0" borderId="0" xfId="2" applyFont="1" applyAlignment="1">
      <alignment horizontal="left"/>
    </xf>
    <xf numFmtId="0" fontId="23" fillId="0" borderId="0" xfId="0" applyFont="1"/>
    <xf numFmtId="0" fontId="21" fillId="0" borderId="0" xfId="0" applyFont="1" applyBorder="1"/>
    <xf numFmtId="0" fontId="26" fillId="0" borderId="0" xfId="2" applyFont="1"/>
    <xf numFmtId="10" fontId="24" fillId="0" borderId="0" xfId="2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5" fillId="0" borderId="0" xfId="2" applyFont="1" applyAlignment="1">
      <alignment horizontal="right"/>
    </xf>
    <xf numFmtId="0" fontId="3" fillId="0" borderId="0" xfId="2" applyFont="1" applyFill="1" applyAlignment="1">
      <alignment horizontal="right"/>
    </xf>
    <xf numFmtId="10" fontId="3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  <xf numFmtId="0" fontId="3" fillId="0" borderId="0" xfId="2" applyFont="1"/>
    <xf numFmtId="164" fontId="3" fillId="0" borderId="0" xfId="2" applyNumberFormat="1" applyFont="1"/>
    <xf numFmtId="0" fontId="28" fillId="0" borderId="0" xfId="0" applyFont="1" applyBorder="1" applyAlignment="1">
      <alignment horizontal="right"/>
    </xf>
    <xf numFmtId="10" fontId="3" fillId="0" borderId="0" xfId="2" applyNumberFormat="1" applyFont="1"/>
    <xf numFmtId="165" fontId="20" fillId="0" borderId="0" xfId="1" applyNumberFormat="1" applyFont="1" applyFill="1" applyAlignment="1">
      <alignment horizontal="center"/>
    </xf>
    <xf numFmtId="170" fontId="20" fillId="0" borderId="0" xfId="2" applyNumberFormat="1" applyFont="1" applyAlignment="1">
      <alignment horizontal="center"/>
    </xf>
    <xf numFmtId="171" fontId="20" fillId="0" borderId="0" xfId="2" applyNumberFormat="1" applyFont="1" applyAlignment="1">
      <alignment horizontal="center"/>
    </xf>
    <xf numFmtId="0" fontId="20" fillId="0" borderId="0" xfId="2" applyFont="1" applyFill="1"/>
    <xf numFmtId="0" fontId="20" fillId="0" borderId="0" xfId="2" applyNumberFormat="1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170" fontId="20" fillId="0" borderId="0" xfId="2" applyNumberFormat="1" applyFont="1" applyFill="1" applyAlignment="1">
      <alignment horizontal="center"/>
    </xf>
    <xf numFmtId="171" fontId="20" fillId="0" borderId="0" xfId="2" applyNumberFormat="1" applyFont="1" applyFill="1" applyAlignment="1">
      <alignment horizontal="center"/>
    </xf>
    <xf numFmtId="0" fontId="29" fillId="7" borderId="13" xfId="2" applyFont="1" applyFill="1" applyBorder="1" applyAlignment="1">
      <alignment horizontal="center" wrapText="1"/>
    </xf>
    <xf numFmtId="168" fontId="14" fillId="0" borderId="14" xfId="2" applyNumberFormat="1" applyFont="1" applyBorder="1"/>
    <xf numFmtId="168" fontId="14" fillId="0" borderId="15" xfId="2" applyNumberFormat="1" applyFont="1" applyBorder="1"/>
    <xf numFmtId="168" fontId="14" fillId="0" borderId="15" xfId="2" applyNumberFormat="1" applyFont="1" applyFill="1" applyBorder="1"/>
    <xf numFmtId="10" fontId="14" fillId="0" borderId="16" xfId="3" applyNumberFormat="1" applyFont="1" applyFill="1" applyBorder="1" applyAlignment="1">
      <alignment horizontal="right"/>
    </xf>
    <xf numFmtId="0" fontId="11" fillId="0" borderId="0" xfId="2" applyFont="1" applyFill="1" applyBorder="1"/>
    <xf numFmtId="172" fontId="20" fillId="0" borderId="0" xfId="2" applyNumberFormat="1" applyFont="1" applyFill="1"/>
    <xf numFmtId="173" fontId="20" fillId="0" borderId="0" xfId="2" applyNumberFormat="1" applyFont="1"/>
    <xf numFmtId="173" fontId="20" fillId="0" borderId="0" xfId="2" applyNumberFormat="1" applyFont="1" applyFill="1"/>
    <xf numFmtId="174" fontId="20" fillId="0" borderId="0" xfId="2" applyNumberFormat="1" applyFont="1" applyFill="1" applyAlignment="1">
      <alignment horizontal="center"/>
    </xf>
    <xf numFmtId="165" fontId="4" fillId="0" borderId="0" xfId="1" applyNumberFormat="1" applyFont="1" applyFill="1"/>
    <xf numFmtId="0" fontId="3" fillId="0" borderId="0" xfId="0" applyFont="1" applyFill="1"/>
    <xf numFmtId="9" fontId="3" fillId="0" borderId="0" xfId="3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6" fillId="0" borderId="0" xfId="0" applyNumberFormat="1" applyFont="1" applyBorder="1"/>
    <xf numFmtId="10" fontId="3" fillId="0" borderId="0" xfId="0" applyNumberFormat="1" applyFont="1" applyBorder="1"/>
    <xf numFmtId="10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9" fontId="6" fillId="0" borderId="0" xfId="3" applyFont="1" applyBorder="1" applyAlignment="1">
      <alignment horizontal="center" wrapText="1"/>
    </xf>
    <xf numFmtId="0" fontId="6" fillId="0" borderId="0" xfId="0" applyFont="1" applyFill="1" applyBorder="1"/>
    <xf numFmtId="0" fontId="33" fillId="0" borderId="0" xfId="0" applyFont="1" applyFill="1" applyBorder="1" applyAlignment="1">
      <alignment horizontal="center"/>
    </xf>
    <xf numFmtId="44" fontId="3" fillId="0" borderId="0" xfId="1" applyFont="1" applyFill="1" applyBorder="1" applyAlignment="1">
      <alignment horizontal="center"/>
    </xf>
    <xf numFmtId="2" fontId="11" fillId="0" borderId="0" xfId="0" applyNumberFormat="1" applyFont="1" applyBorder="1"/>
    <xf numFmtId="10" fontId="11" fillId="0" borderId="0" xfId="0" applyNumberFormat="1" applyFont="1" applyBorder="1"/>
    <xf numFmtId="0" fontId="12" fillId="0" borderId="0" xfId="0" applyFont="1" applyBorder="1" applyAlignment="1">
      <alignment horizontal="right"/>
    </xf>
    <xf numFmtId="10" fontId="12" fillId="0" borderId="0" xfId="0" applyNumberFormat="1" applyFont="1" applyBorder="1"/>
    <xf numFmtId="10" fontId="31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34" fillId="0" borderId="0" xfId="0" applyFont="1"/>
    <xf numFmtId="0" fontId="5" fillId="0" borderId="0" xfId="0" applyFont="1" applyAlignment="1">
      <alignment horizontal="right"/>
    </xf>
    <xf numFmtId="0" fontId="34" fillId="0" borderId="0" xfId="0" applyFont="1" applyBorder="1"/>
    <xf numFmtId="10" fontId="5" fillId="0" borderId="0" xfId="3" applyNumberFormat="1" applyFont="1" applyBorder="1"/>
    <xf numFmtId="2" fontId="5" fillId="0" borderId="0" xfId="0" applyNumberFormat="1" applyFont="1" applyBorder="1"/>
    <xf numFmtId="10" fontId="5" fillId="0" borderId="0" xfId="0" applyNumberFormat="1" applyFont="1" applyBorder="1"/>
    <xf numFmtId="167" fontId="20" fillId="0" borderId="0" xfId="2" applyNumberFormat="1" applyFont="1" applyFill="1" applyAlignment="1">
      <alignment horizontal="center"/>
    </xf>
    <xf numFmtId="0" fontId="7" fillId="2" borderId="17" xfId="2" applyFont="1" applyFill="1" applyBorder="1" applyAlignment="1">
      <alignment horizontal="center" vertical="center" wrapText="1"/>
    </xf>
    <xf numFmtId="0" fontId="7" fillId="2" borderId="18" xfId="2" applyFont="1" applyFill="1" applyBorder="1" applyAlignment="1">
      <alignment horizontal="center" vertical="center" wrapText="1"/>
    </xf>
    <xf numFmtId="0" fontId="7" fillId="6" borderId="18" xfId="2" applyFont="1" applyFill="1" applyBorder="1" applyAlignment="1">
      <alignment horizontal="center" vertical="center" wrapText="1"/>
    </xf>
    <xf numFmtId="0" fontId="7" fillId="2" borderId="19" xfId="2" applyFont="1" applyFill="1" applyBorder="1" applyAlignment="1">
      <alignment horizontal="center" vertical="center" wrapText="1"/>
    </xf>
    <xf numFmtId="0" fontId="12" fillId="0" borderId="0" xfId="2" applyFont="1" applyFill="1" applyBorder="1"/>
    <xf numFmtId="0" fontId="8" fillId="5" borderId="17" xfId="0" applyFont="1" applyFill="1" applyBorder="1"/>
    <xf numFmtId="0" fontId="8" fillId="5" borderId="18" xfId="0" applyFont="1" applyFill="1" applyBorder="1"/>
    <xf numFmtId="0" fontId="8" fillId="5" borderId="19" xfId="0" applyFont="1" applyFill="1" applyBorder="1"/>
    <xf numFmtId="0" fontId="23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right"/>
    </xf>
    <xf numFmtId="0" fontId="31" fillId="0" borderId="0" xfId="0" applyFont="1" applyFill="1" applyBorder="1"/>
    <xf numFmtId="10" fontId="31" fillId="0" borderId="0" xfId="0" applyNumberFormat="1" applyFont="1" applyFill="1" applyBorder="1"/>
    <xf numFmtId="2" fontId="31" fillId="0" borderId="0" xfId="0" applyNumberFormat="1" applyFont="1" applyFill="1"/>
    <xf numFmtId="0" fontId="6" fillId="0" borderId="0" xfId="0" applyFont="1" applyFill="1"/>
    <xf numFmtId="0" fontId="23" fillId="0" borderId="0" xfId="0" applyFont="1" applyBorder="1"/>
    <xf numFmtId="0" fontId="8" fillId="0" borderId="0" xfId="0" applyFont="1" applyAlignment="1">
      <alignment horizontal="left"/>
    </xf>
    <xf numFmtId="10" fontId="6" fillId="0" borderId="0" xfId="0" applyNumberFormat="1" applyFont="1" applyFill="1" applyBorder="1"/>
    <xf numFmtId="0" fontId="32" fillId="8" borderId="0" xfId="0" applyFont="1" applyFill="1"/>
    <xf numFmtId="0" fontId="32" fillId="8" borderId="0" xfId="0" applyFont="1" applyFill="1" applyAlignment="1">
      <alignment horizontal="right"/>
    </xf>
    <xf numFmtId="2" fontId="32" fillId="8" borderId="0" xfId="0" applyNumberFormat="1" applyFont="1" applyFill="1" applyBorder="1"/>
    <xf numFmtId="0" fontId="32" fillId="8" borderId="0" xfId="0" applyFont="1" applyFill="1" applyBorder="1"/>
    <xf numFmtId="10" fontId="32" fillId="8" borderId="0" xfId="0" applyNumberFormat="1" applyFont="1" applyFill="1"/>
    <xf numFmtId="2" fontId="32" fillId="8" borderId="0" xfId="0" applyNumberFormat="1" applyFont="1" applyFill="1"/>
    <xf numFmtId="10" fontId="32" fillId="8" borderId="0" xfId="3" applyNumberFormat="1" applyFont="1" applyFill="1" applyBorder="1"/>
    <xf numFmtId="10" fontId="16" fillId="0" borderId="0" xfId="0" applyNumberFormat="1" applyFont="1"/>
    <xf numFmtId="169" fontId="14" fillId="0" borderId="20" xfId="2" applyNumberFormat="1" applyFont="1" applyBorder="1"/>
    <xf numFmtId="169" fontId="14" fillId="0" borderId="21" xfId="2" applyNumberFormat="1" applyFont="1" applyBorder="1"/>
    <xf numFmtId="169" fontId="14" fillId="0" borderId="21" xfId="2" applyNumberFormat="1" applyFont="1" applyFill="1" applyBorder="1"/>
    <xf numFmtId="169" fontId="14" fillId="0" borderId="22" xfId="2" applyNumberFormat="1" applyFont="1" applyFill="1" applyBorder="1"/>
    <xf numFmtId="0" fontId="2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" fillId="6" borderId="0" xfId="2" applyFont="1" applyFill="1" applyBorder="1" applyAlignment="1">
      <alignment horizontal="left"/>
    </xf>
    <xf numFmtId="0" fontId="11" fillId="6" borderId="0" xfId="2" applyFont="1" applyFill="1" applyBorder="1"/>
    <xf numFmtId="0" fontId="3" fillId="6" borderId="0" xfId="2" applyFill="1"/>
    <xf numFmtId="166" fontId="3" fillId="0" borderId="0" xfId="3" applyNumberFormat="1" applyFont="1"/>
    <xf numFmtId="0" fontId="0" fillId="0" borderId="0" xfId="0" applyAlignment="1"/>
    <xf numFmtId="44" fontId="3" fillId="0" borderId="0" xfId="2" applyNumberFormat="1"/>
    <xf numFmtId="0" fontId="7" fillId="7" borderId="23" xfId="2" applyFont="1" applyFill="1" applyBorder="1" applyAlignment="1">
      <alignment horizontal="center" wrapText="1"/>
    </xf>
    <xf numFmtId="176" fontId="3" fillId="0" borderId="0" xfId="5" applyNumberFormat="1" applyFont="1"/>
    <xf numFmtId="176" fontId="3" fillId="0" borderId="0" xfId="5" applyNumberFormat="1" applyFont="1" applyFill="1"/>
    <xf numFmtId="176" fontId="6" fillId="0" borderId="0" xfId="5" applyNumberFormat="1" applyFont="1"/>
    <xf numFmtId="0" fontId="3" fillId="0" borderId="7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/>
    </xf>
    <xf numFmtId="0" fontId="32" fillId="8" borderId="9" xfId="0" applyFont="1" applyFill="1" applyBorder="1"/>
    <xf numFmtId="0" fontId="32" fillId="8" borderId="5" xfId="0" applyFont="1" applyFill="1" applyBorder="1"/>
    <xf numFmtId="0" fontId="32" fillId="8" borderId="5" xfId="0" applyFont="1" applyFill="1" applyBorder="1" applyAlignment="1">
      <alignment horizontal="right"/>
    </xf>
    <xf numFmtId="2" fontId="32" fillId="8" borderId="5" xfId="0" applyNumberFormat="1" applyFont="1" applyFill="1" applyBorder="1"/>
    <xf numFmtId="10" fontId="32" fillId="8" borderId="5" xfId="0" applyNumberFormat="1" applyFont="1" applyFill="1" applyBorder="1"/>
    <xf numFmtId="2" fontId="32" fillId="8" borderId="10" xfId="0" applyNumberFormat="1" applyFont="1" applyFill="1" applyBorder="1"/>
    <xf numFmtId="0" fontId="3" fillId="0" borderId="0" xfId="0" applyFont="1" applyBorder="1" applyAlignment="1">
      <alignment horizontal="right"/>
    </xf>
    <xf numFmtId="2" fontId="23" fillId="0" borderId="0" xfId="0" applyNumberFormat="1" applyFont="1" applyFill="1" applyBorder="1"/>
    <xf numFmtId="2" fontId="38" fillId="0" borderId="0" xfId="0" applyNumberFormat="1" applyFont="1" applyFill="1" applyBorder="1"/>
    <xf numFmtId="10" fontId="5" fillId="0" borderId="0" xfId="0" applyNumberFormat="1" applyFont="1"/>
    <xf numFmtId="0" fontId="21" fillId="5" borderId="0" xfId="2" applyFont="1" applyFill="1"/>
    <xf numFmtId="0" fontId="25" fillId="5" borderId="0" xfId="2" applyFont="1" applyFill="1"/>
    <xf numFmtId="14" fontId="3" fillId="9" borderId="0" xfId="0" applyNumberFormat="1" applyFont="1" applyFill="1" applyBorder="1" applyAlignment="1">
      <alignment horizontal="left"/>
    </xf>
    <xf numFmtId="14" fontId="6" fillId="9" borderId="1" xfId="0" applyNumberFormat="1" applyFont="1" applyFill="1" applyBorder="1" applyAlignment="1">
      <alignment horizontal="left"/>
    </xf>
    <xf numFmtId="0" fontId="3" fillId="9" borderId="0" xfId="0" applyFont="1" applyFill="1" applyBorder="1"/>
    <xf numFmtId="49" fontId="3" fillId="9" borderId="0" xfId="0" applyNumberFormat="1" applyFont="1" applyFill="1" applyBorder="1" applyAlignment="1">
      <alignment horizontal="center"/>
    </xf>
    <xf numFmtId="2" fontId="3" fillId="9" borderId="1" xfId="0" applyNumberFormat="1" applyFont="1" applyFill="1" applyBorder="1"/>
    <xf numFmtId="2" fontId="3" fillId="9" borderId="4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/>
    <xf numFmtId="2" fontId="6" fillId="9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9" borderId="0" xfId="0" applyFont="1" applyFill="1" applyBorder="1"/>
    <xf numFmtId="44" fontId="6" fillId="9" borderId="0" xfId="1" applyFont="1" applyFill="1" applyBorder="1"/>
    <xf numFmtId="0" fontId="6" fillId="9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/>
    </xf>
    <xf numFmtId="44" fontId="6" fillId="9" borderId="0" xfId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3" fillId="9" borderId="0" xfId="2" applyFont="1" applyFill="1" applyBorder="1" applyAlignment="1">
      <alignment horizontal="center"/>
    </xf>
    <xf numFmtId="44" fontId="3" fillId="9" borderId="0" xfId="1" applyFont="1" applyFill="1" applyAlignment="1">
      <alignment horizontal="center"/>
    </xf>
    <xf numFmtId="2" fontId="3" fillId="9" borderId="0" xfId="2" applyNumberFormat="1" applyFill="1" applyAlignment="1">
      <alignment horizontal="center"/>
    </xf>
    <xf numFmtId="175" fontId="3" fillId="9" borderId="0" xfId="2" applyNumberFormat="1" applyFont="1" applyFill="1" applyAlignment="1">
      <alignment horizontal="left"/>
    </xf>
    <xf numFmtId="0" fontId="6" fillId="9" borderId="11" xfId="2" applyFont="1" applyFill="1" applyBorder="1" applyAlignment="1">
      <alignment horizontal="center"/>
    </xf>
    <xf numFmtId="14" fontId="6" fillId="9" borderId="12" xfId="0" applyNumberFormat="1" applyFont="1" applyFill="1" applyBorder="1" applyAlignment="1">
      <alignment horizontal="center"/>
    </xf>
    <xf numFmtId="174" fontId="20" fillId="9" borderId="0" xfId="2" applyNumberFormat="1" applyFont="1" applyFill="1" applyAlignment="1">
      <alignment horizontal="center"/>
    </xf>
    <xf numFmtId="0" fontId="20" fillId="9" borderId="0" xfId="2" applyFont="1" applyFill="1"/>
    <xf numFmtId="0" fontId="20" fillId="9" borderId="0" xfId="2" applyNumberFormat="1" applyFont="1" applyFill="1" applyAlignment="1">
      <alignment horizontal="center"/>
    </xf>
    <xf numFmtId="0" fontId="3" fillId="0" borderId="0" xfId="2" applyFont="1" applyFill="1"/>
    <xf numFmtId="0" fontId="6" fillId="0" borderId="0" xfId="2" applyFont="1" applyFill="1" applyBorder="1" applyAlignment="1">
      <alignment horizontal="center" wrapText="1"/>
    </xf>
    <xf numFmtId="0" fontId="3" fillId="0" borderId="0" xfId="2" applyFont="1" applyFill="1" applyBorder="1"/>
    <xf numFmtId="165" fontId="6" fillId="0" borderId="0" xfId="1" applyNumberFormat="1" applyFont="1" applyFill="1" applyBorder="1" applyAlignment="1">
      <alignment horizontal="center"/>
    </xf>
    <xf numFmtId="0" fontId="25" fillId="0" borderId="0" xfId="0" applyFont="1" applyFill="1"/>
    <xf numFmtId="0" fontId="11" fillId="0" borderId="0" xfId="0" applyFont="1" applyFill="1"/>
    <xf numFmtId="0" fontId="36" fillId="0" borderId="0" xfId="4"/>
    <xf numFmtId="0" fontId="6" fillId="6" borderId="0" xfId="0" applyFont="1" applyFill="1"/>
    <xf numFmtId="0" fontId="3" fillId="6" borderId="0" xfId="0" applyFont="1" applyFill="1"/>
    <xf numFmtId="9" fontId="3" fillId="6" borderId="0" xfId="3" applyFont="1" applyFill="1" applyBorder="1"/>
    <xf numFmtId="0" fontId="8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/>
    <xf numFmtId="0" fontId="39" fillId="0" borderId="0" xfId="0" applyFont="1"/>
    <xf numFmtId="9" fontId="39" fillId="0" borderId="0" xfId="3" applyFont="1" applyBorder="1"/>
    <xf numFmtId="0" fontId="40" fillId="0" borderId="0" xfId="0" applyFont="1"/>
    <xf numFmtId="9" fontId="40" fillId="0" borderId="0" xfId="3" applyFont="1" applyBorder="1"/>
    <xf numFmtId="0" fontId="40" fillId="0" borderId="0" xfId="0" applyFont="1" applyBorder="1"/>
    <xf numFmtId="10" fontId="3" fillId="0" borderId="1" xfId="0" applyNumberFormat="1" applyFont="1" applyBorder="1" applyAlignment="1">
      <alignment horizontal="right"/>
    </xf>
    <xf numFmtId="9" fontId="6" fillId="0" borderId="0" xfId="3" applyFont="1"/>
    <xf numFmtId="0" fontId="3" fillId="0" borderId="0" xfId="2" applyFont="1"/>
    <xf numFmtId="0" fontId="30" fillId="0" borderId="0" xfId="0" applyFont="1" applyBorder="1" applyAlignment="1">
      <alignment horizontal="right"/>
    </xf>
    <xf numFmtId="9" fontId="3" fillId="0" borderId="0" xfId="3" applyFont="1" applyFill="1"/>
    <xf numFmtId="0" fontId="3" fillId="5" borderId="0" xfId="2" applyFill="1"/>
    <xf numFmtId="0" fontId="16" fillId="0" borderId="0" xfId="0" applyFont="1" applyFill="1" applyBorder="1"/>
    <xf numFmtId="0" fontId="0" fillId="0" borderId="0" xfId="0" applyFill="1" applyBorder="1"/>
    <xf numFmtId="0" fontId="2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2" fontId="6" fillId="10" borderId="6" xfId="0" applyNumberFormat="1" applyFont="1" applyFill="1" applyBorder="1" applyAlignment="1">
      <alignment horizontal="center" wrapText="1"/>
    </xf>
    <xf numFmtId="0" fontId="0" fillId="10" borderId="6" xfId="0" applyFont="1" applyFill="1" applyBorder="1" applyAlignment="1">
      <alignment horizontal="center" wrapText="1"/>
    </xf>
    <xf numFmtId="0" fontId="0" fillId="10" borderId="0" xfId="0" applyFont="1" applyFill="1" applyAlignment="1">
      <alignment horizontal="center" wrapText="1"/>
    </xf>
    <xf numFmtId="0" fontId="6" fillId="9" borderId="0" xfId="0" applyFont="1" applyFill="1" applyBorder="1" applyAlignment="1"/>
    <xf numFmtId="0" fontId="30" fillId="9" borderId="0" xfId="0" applyFont="1" applyFill="1" applyBorder="1" applyAlignment="1"/>
    <xf numFmtId="2" fontId="6" fillId="1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8" borderId="7" xfId="0" applyFont="1" applyFill="1" applyBorder="1" applyAlignment="1">
      <alignment horizontal="center"/>
    </xf>
    <xf numFmtId="0" fontId="33" fillId="8" borderId="6" xfId="0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left"/>
    </xf>
    <xf numFmtId="0" fontId="0" fillId="9" borderId="1" xfId="0" applyFill="1" applyBorder="1" applyAlignment="1"/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9" borderId="0" xfId="2" applyNumberFormat="1" applyFont="1" applyFill="1" applyAlignment="1">
      <alignment horizontal="left"/>
    </xf>
    <xf numFmtId="0" fontId="30" fillId="9" borderId="0" xfId="0" applyFont="1" applyFill="1" applyAlignment="1"/>
    <xf numFmtId="0" fontId="30" fillId="9" borderId="0" xfId="0" applyNumberFormat="1" applyFont="1" applyFill="1" applyAlignment="1"/>
    <xf numFmtId="0" fontId="3" fillId="0" borderId="0" xfId="2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0" xfId="2" applyFont="1" applyFill="1" applyBorder="1" applyAlignment="1">
      <alignment horizontal="center" wrapText="1"/>
    </xf>
    <xf numFmtId="0" fontId="30" fillId="0" borderId="0" xfId="0" applyFont="1" applyFill="1" applyAlignment="1"/>
    <xf numFmtId="164" fontId="6" fillId="0" borderId="0" xfId="2" applyNumberFormat="1" applyFont="1" applyBorder="1" applyAlignment="1">
      <alignment horizontal="center"/>
    </xf>
    <xf numFmtId="0" fontId="30" fillId="0" borderId="0" xfId="0" applyFont="1" applyAlignment="1"/>
    <xf numFmtId="164" fontId="3" fillId="0" borderId="0" xfId="2" applyNumberFormat="1" applyFont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0" fillId="0" borderId="0" xfId="0" applyFont="1" applyAlignment="1"/>
  </cellXfs>
  <cellStyles count="6">
    <cellStyle name="Comma" xfId="5" builtinId="3"/>
    <cellStyle name="Currency" xfId="1" builtinId="4"/>
    <cellStyle name="Hyperlink" xfId="4" builtinId="8"/>
    <cellStyle name="Normal" xfId="0" builtinId="0"/>
    <cellStyle name="Normal_VA Effort Conversion" xfId="2"/>
    <cellStyle name="Percent" xfId="3" builtinId="5"/>
  </cellStyles>
  <dxfs count="8"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99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ants.nih.gov/grants/policy/salcap_summary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workbookViewId="0"/>
  </sheetViews>
  <sheetFormatPr defaultColWidth="8.85546875" defaultRowHeight="12.75"/>
  <cols>
    <col min="1" max="1" width="8.85546875" style="23"/>
    <col min="2" max="2" width="6" style="23" customWidth="1"/>
    <col min="3" max="16384" width="8.85546875" style="23"/>
  </cols>
  <sheetData>
    <row r="1" spans="1:15">
      <c r="A1" s="77" t="s">
        <v>199</v>
      </c>
    </row>
    <row r="3" spans="1:15" s="78" customFormat="1" ht="15.75">
      <c r="A3" s="78" t="s">
        <v>83</v>
      </c>
      <c r="I3" s="79"/>
      <c r="J3" s="80"/>
    </row>
    <row r="4" spans="1:15">
      <c r="I4" s="24"/>
      <c r="J4" s="25"/>
    </row>
    <row r="5" spans="1:15">
      <c r="B5" s="23" t="s">
        <v>128</v>
      </c>
      <c r="I5" s="24"/>
      <c r="J5" s="25"/>
    </row>
    <row r="6" spans="1:15">
      <c r="C6" s="23" t="s">
        <v>80</v>
      </c>
      <c r="I6" s="24"/>
      <c r="J6" s="25"/>
    </row>
    <row r="7" spans="1:15">
      <c r="C7" s="60" t="s">
        <v>204</v>
      </c>
      <c r="I7" s="24"/>
      <c r="J7" s="25"/>
    </row>
    <row r="8" spans="1:15" s="60" customFormat="1">
      <c r="D8" s="60" t="s">
        <v>205</v>
      </c>
      <c r="I8" s="81"/>
      <c r="J8" s="82"/>
    </row>
    <row r="9" spans="1:15">
      <c r="C9" s="60"/>
      <c r="I9" s="24"/>
      <c r="J9" s="25"/>
      <c r="M9" s="258"/>
      <c r="N9" s="141"/>
      <c r="O9" s="141"/>
    </row>
    <row r="10" spans="1:15" ht="6.75" customHeight="1">
      <c r="C10" s="60"/>
      <c r="I10" s="24"/>
      <c r="J10" s="25"/>
    </row>
    <row r="11" spans="1:15">
      <c r="B11" s="45" t="s">
        <v>129</v>
      </c>
      <c r="C11" s="45"/>
      <c r="D11" s="45"/>
      <c r="E11" s="45"/>
      <c r="F11" s="45"/>
      <c r="G11" s="45"/>
      <c r="H11" s="45"/>
      <c r="I11" s="57"/>
      <c r="J11" s="47"/>
    </row>
    <row r="12" spans="1:15">
      <c r="C12" s="23" t="s">
        <v>49</v>
      </c>
      <c r="I12" s="24"/>
      <c r="J12" s="25"/>
    </row>
    <row r="13" spans="1:15">
      <c r="C13" s="23" t="s">
        <v>82</v>
      </c>
      <c r="I13" s="24"/>
      <c r="J13" s="25"/>
    </row>
    <row r="14" spans="1:15">
      <c r="C14" s="23" t="s">
        <v>50</v>
      </c>
      <c r="I14" s="24"/>
      <c r="J14" s="25"/>
    </row>
    <row r="15" spans="1:15">
      <c r="C15" s="23" t="s">
        <v>89</v>
      </c>
      <c r="I15" s="24"/>
      <c r="J15" s="25"/>
    </row>
    <row r="16" spans="1:15" s="60" customFormat="1">
      <c r="C16" s="60" t="s">
        <v>100</v>
      </c>
      <c r="I16" s="81"/>
      <c r="J16" s="82"/>
    </row>
    <row r="17" spans="1:15" s="60" customFormat="1">
      <c r="I17" s="81"/>
      <c r="J17" s="82"/>
    </row>
    <row r="18" spans="1:15" s="60" customFormat="1" ht="7.5" customHeight="1">
      <c r="I18" s="81"/>
      <c r="J18" s="82"/>
    </row>
    <row r="19" spans="1:15">
      <c r="B19" s="45" t="s">
        <v>86</v>
      </c>
      <c r="C19" s="45"/>
      <c r="D19" s="45"/>
      <c r="E19" s="45"/>
      <c r="F19" s="45"/>
      <c r="G19" s="45"/>
      <c r="H19" s="45"/>
      <c r="I19" s="57"/>
      <c r="J19" s="25"/>
    </row>
    <row r="20" spans="1:15">
      <c r="C20" s="23" t="s">
        <v>84</v>
      </c>
      <c r="I20" s="24"/>
      <c r="J20" s="25"/>
    </row>
    <row r="21" spans="1:15">
      <c r="C21" s="23" t="s">
        <v>89</v>
      </c>
      <c r="I21" s="24"/>
      <c r="J21" s="25"/>
    </row>
    <row r="22" spans="1:15" s="60" customFormat="1">
      <c r="C22" s="60" t="s">
        <v>85</v>
      </c>
      <c r="I22" s="81"/>
      <c r="J22" s="82"/>
    </row>
    <row r="23" spans="1:15">
      <c r="I23" s="24"/>
      <c r="J23" s="25"/>
    </row>
    <row r="24" spans="1:15" ht="6" customHeight="1">
      <c r="I24" s="24"/>
      <c r="J24" s="25"/>
    </row>
    <row r="25" spans="1:15">
      <c r="B25" s="45" t="s">
        <v>87</v>
      </c>
      <c r="C25" s="45"/>
      <c r="D25" s="45"/>
      <c r="E25" s="45"/>
      <c r="F25" s="45"/>
      <c r="G25" s="45"/>
      <c r="H25" s="45"/>
      <c r="I25" s="57"/>
      <c r="J25" s="47"/>
      <c r="K25" s="45"/>
      <c r="L25" s="45"/>
      <c r="M25" s="45"/>
      <c r="N25" s="45"/>
    </row>
    <row r="26" spans="1:15">
      <c r="C26" s="23" t="s">
        <v>82</v>
      </c>
      <c r="I26" s="24"/>
      <c r="J26" s="25"/>
    </row>
    <row r="27" spans="1:15">
      <c r="C27" s="23" t="s">
        <v>88</v>
      </c>
      <c r="I27" s="24"/>
      <c r="J27" s="25"/>
    </row>
    <row r="28" spans="1:15" s="60" customFormat="1">
      <c r="C28" s="60" t="s">
        <v>206</v>
      </c>
      <c r="I28" s="81"/>
      <c r="J28" s="82"/>
    </row>
    <row r="29" spans="1:15" s="60" customFormat="1">
      <c r="D29" s="60" t="s">
        <v>201</v>
      </c>
      <c r="I29" s="81"/>
      <c r="J29" s="82"/>
    </row>
    <row r="30" spans="1:15" s="60" customFormat="1">
      <c r="I30" s="81"/>
      <c r="J30" s="82"/>
      <c r="M30" s="258"/>
      <c r="N30" s="259"/>
      <c r="O30" s="259"/>
    </row>
    <row r="31" spans="1:15" s="60" customFormat="1">
      <c r="I31" s="81"/>
      <c r="J31" s="82"/>
    </row>
    <row r="32" spans="1:15" ht="15.75">
      <c r="A32" s="78" t="s">
        <v>90</v>
      </c>
    </row>
    <row r="33" spans="1:10" ht="15.75">
      <c r="A33" s="78"/>
      <c r="B33" s="23" t="s">
        <v>197</v>
      </c>
    </row>
    <row r="34" spans="1:10" s="143" customFormat="1" ht="15.75">
      <c r="A34" s="280"/>
      <c r="B34" s="281"/>
    </row>
    <row r="36" spans="1:10">
      <c r="B36" s="45" t="s">
        <v>51</v>
      </c>
      <c r="I36" s="24"/>
      <c r="J36" s="25"/>
    </row>
    <row r="37" spans="1:10">
      <c r="C37" s="23" t="s">
        <v>49</v>
      </c>
      <c r="I37" s="24"/>
      <c r="J37" s="25"/>
    </row>
    <row r="38" spans="1:10">
      <c r="C38" s="23" t="s">
        <v>82</v>
      </c>
      <c r="I38" s="24"/>
      <c r="J38" s="25"/>
    </row>
    <row r="39" spans="1:10">
      <c r="C39" s="23" t="s">
        <v>50</v>
      </c>
      <c r="I39" s="24"/>
      <c r="J39" s="25"/>
    </row>
    <row r="40" spans="1:10" s="60" customFormat="1">
      <c r="C40" s="60" t="s">
        <v>92</v>
      </c>
      <c r="I40" s="81"/>
      <c r="J40" s="82"/>
    </row>
    <row r="41" spans="1:10">
      <c r="I41" s="24"/>
      <c r="J41" s="25"/>
    </row>
    <row r="42" spans="1:10">
      <c r="I42" s="24"/>
      <c r="J42" s="25"/>
    </row>
    <row r="43" spans="1:10">
      <c r="B43" s="45" t="s">
        <v>79</v>
      </c>
      <c r="I43" s="24"/>
      <c r="J43" s="25"/>
    </row>
    <row r="44" spans="1:10">
      <c r="C44" s="23" t="s">
        <v>82</v>
      </c>
      <c r="I44" s="24"/>
      <c r="J44" s="25"/>
    </row>
    <row r="45" spans="1:10">
      <c r="C45" s="23" t="s">
        <v>52</v>
      </c>
      <c r="I45" s="24"/>
      <c r="J45" s="25"/>
    </row>
    <row r="46" spans="1:10" s="60" customFormat="1">
      <c r="C46" s="60" t="s">
        <v>200</v>
      </c>
      <c r="I46" s="81"/>
      <c r="J46" s="82"/>
    </row>
    <row r="47" spans="1:10" s="60" customFormat="1">
      <c r="D47" s="60" t="s">
        <v>207</v>
      </c>
      <c r="I47" s="81"/>
      <c r="J47" s="82"/>
    </row>
    <row r="50" spans="1:9" s="60" customFormat="1" ht="15">
      <c r="A50" s="83" t="s">
        <v>81</v>
      </c>
    </row>
    <row r="55" spans="1:9" s="85" customFormat="1" ht="12">
      <c r="A55" s="84" t="s">
        <v>118</v>
      </c>
      <c r="B55" s="84"/>
      <c r="C55" s="84"/>
      <c r="D55" s="84"/>
      <c r="E55" s="84"/>
      <c r="F55" s="84"/>
      <c r="G55" s="84"/>
      <c r="H55" s="84"/>
      <c r="I55" s="84"/>
    </row>
    <row r="56" spans="1:9" s="85" customFormat="1">
      <c r="A56" s="86" t="s">
        <v>194</v>
      </c>
      <c r="B56" s="84"/>
      <c r="C56" s="84"/>
      <c r="D56" s="84"/>
      <c r="E56" s="84"/>
      <c r="F56" s="84"/>
      <c r="G56" s="84"/>
      <c r="H56" s="84"/>
      <c r="I56" s="84"/>
    </row>
  </sheetData>
  <phoneticPr fontId="2" type="noConversion"/>
  <pageMargins left="0.75" right="0.75" top="1" bottom="1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0"/>
  <sheetViews>
    <sheetView zoomScaleNormal="100" workbookViewId="0"/>
  </sheetViews>
  <sheetFormatPr defaultColWidth="8.85546875" defaultRowHeight="12.75"/>
  <cols>
    <col min="1" max="1" width="3.140625" style="23" customWidth="1"/>
    <col min="2" max="2" width="100.28515625" style="23" bestFit="1" customWidth="1"/>
    <col min="3" max="8" width="8.85546875" style="23"/>
    <col min="9" max="9" width="3.42578125" style="23" customWidth="1"/>
    <col min="10" max="16384" width="8.85546875" style="23"/>
  </cols>
  <sheetData>
    <row r="1" spans="1:17">
      <c r="A1" s="45" t="str">
        <f>'VA MoU &amp; Cost Share Directions'!A1</f>
        <v>FORM REVISED 1/2020 for 1/5/2020 Executive Level.</v>
      </c>
    </row>
    <row r="3" spans="1:17">
      <c r="A3" s="77"/>
      <c r="B3" s="25"/>
    </row>
    <row r="4" spans="1:17" ht="15">
      <c r="A4" s="22" t="s">
        <v>185</v>
      </c>
      <c r="B4"/>
      <c r="C4"/>
      <c r="D4"/>
      <c r="E4"/>
      <c r="F4"/>
      <c r="G4"/>
    </row>
    <row r="5" spans="1:17">
      <c r="A5" s="82" t="s">
        <v>186</v>
      </c>
      <c r="B5"/>
      <c r="C5"/>
      <c r="D5"/>
      <c r="E5"/>
      <c r="F5"/>
      <c r="G5"/>
    </row>
    <row r="6" spans="1:17">
      <c r="B6" s="25"/>
    </row>
    <row r="7" spans="1:17">
      <c r="A7" s="25" t="s">
        <v>187</v>
      </c>
    </row>
    <row r="8" spans="1:17">
      <c r="A8" s="23" t="s">
        <v>189</v>
      </c>
    </row>
    <row r="9" spans="1:17">
      <c r="A9" s="260" t="s">
        <v>188</v>
      </c>
      <c r="B9" s="25"/>
    </row>
    <row r="10" spans="1:17">
      <c r="A10" s="65"/>
      <c r="B10" s="25"/>
    </row>
    <row r="11" spans="1:17">
      <c r="A11" s="25"/>
      <c r="B11" s="25"/>
    </row>
    <row r="12" spans="1:17">
      <c r="A12" s="25" t="s">
        <v>183</v>
      </c>
      <c r="B12" s="25"/>
    </row>
    <row r="13" spans="1:17">
      <c r="B13" s="25" t="s">
        <v>190</v>
      </c>
      <c r="O13" s="175"/>
      <c r="P13" s="141"/>
      <c r="Q13" s="141"/>
    </row>
    <row r="14" spans="1:17">
      <c r="B14" s="23" t="s">
        <v>191</v>
      </c>
    </row>
    <row r="15" spans="1:17">
      <c r="A15" s="25"/>
      <c r="B15" s="25"/>
    </row>
    <row r="16" spans="1:17">
      <c r="B16" s="82" t="s">
        <v>167</v>
      </c>
      <c r="H16" s="87"/>
      <c r="I16" s="87"/>
      <c r="J16" s="87"/>
    </row>
    <row r="17" spans="1:10">
      <c r="H17" s="87"/>
      <c r="I17" s="87"/>
      <c r="J17" s="87"/>
    </row>
    <row r="18" spans="1:10">
      <c r="A18" s="25"/>
      <c r="B18" s="109"/>
      <c r="C18" s="87"/>
      <c r="D18" s="87"/>
      <c r="E18" s="87"/>
      <c r="F18" s="87"/>
      <c r="G18" s="87"/>
    </row>
    <row r="19" spans="1:10">
      <c r="C19" s="87"/>
      <c r="D19" s="87"/>
      <c r="E19" s="87"/>
      <c r="F19" s="87"/>
      <c r="G19" s="87"/>
    </row>
    <row r="20" spans="1:10">
      <c r="A20" s="47" t="s">
        <v>184</v>
      </c>
      <c r="B20" s="25"/>
      <c r="C20" s="108"/>
      <c r="D20" s="108"/>
    </row>
    <row r="21" spans="1:10">
      <c r="B21" s="25" t="s">
        <v>182</v>
      </c>
    </row>
    <row r="22" spans="1:10">
      <c r="A22" s="25"/>
      <c r="B22" s="25"/>
    </row>
    <row r="23" spans="1:10">
      <c r="A23" s="25"/>
      <c r="B23" s="25"/>
    </row>
    <row r="25" spans="1:10">
      <c r="A25" s="109" t="s">
        <v>131</v>
      </c>
      <c r="B25" s="109"/>
    </row>
    <row r="26" spans="1:10">
      <c r="A26" s="109" t="s">
        <v>132</v>
      </c>
      <c r="B26" s="182"/>
    </row>
    <row r="27" spans="1:10">
      <c r="A27" s="109" t="s">
        <v>133</v>
      </c>
      <c r="B27" s="25"/>
    </row>
    <row r="39" spans="1:1">
      <c r="A39" s="47" t="s">
        <v>193</v>
      </c>
    </row>
    <row r="40" spans="1:1">
      <c r="A40" s="23" t="s">
        <v>168</v>
      </c>
    </row>
  </sheetData>
  <hyperlinks>
    <hyperlink ref="A9" r:id="rId1"/>
  </hyperlinks>
  <pageMargins left="0.45" right="0.45" top="0.75" bottom="0.75" header="0.3" footer="0.3"/>
  <pageSetup scale="9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90" zoomScaleNormal="90" zoomScaleSheetLayoutView="100" workbookViewId="0"/>
  </sheetViews>
  <sheetFormatPr defaultColWidth="11.42578125" defaultRowHeight="12.75"/>
  <cols>
    <col min="1" max="1" width="19.5703125" style="23" customWidth="1"/>
    <col min="2" max="3" width="15.7109375" style="23" customWidth="1"/>
    <col min="4" max="4" width="12.5703125" style="23" customWidth="1"/>
    <col min="5" max="5" width="1.7109375" style="23" customWidth="1"/>
    <col min="6" max="6" width="14.85546875" style="23" customWidth="1"/>
    <col min="7" max="7" width="1.7109375" style="23" customWidth="1"/>
    <col min="8" max="8" width="15.85546875" style="24" customWidth="1"/>
    <col min="9" max="9" width="1.7109375" style="25" customWidth="1"/>
    <col min="10" max="10" width="10.7109375" style="23" customWidth="1"/>
    <col min="11" max="11" width="2.7109375" style="23" customWidth="1"/>
    <col min="12" max="14" width="11.42578125" style="23"/>
    <col min="15" max="15" width="11.42578125" style="23" hidden="1" customWidth="1"/>
    <col min="16" max="16384" width="11.42578125" style="23"/>
  </cols>
  <sheetData>
    <row r="1" spans="1:15">
      <c r="A1" s="183" t="str">
        <f>'VA MoU &amp; Cost Share Directions'!A1</f>
        <v>FORM REVISED 1/2020 for 1/5/2020 Executive Level.</v>
      </c>
      <c r="H1" s="218" t="s">
        <v>109</v>
      </c>
      <c r="J1" s="224"/>
    </row>
    <row r="2" spans="1:15" s="141" customFormat="1" ht="4.9000000000000004" customHeight="1">
      <c r="A2" s="264"/>
      <c r="H2" s="265"/>
      <c r="I2" s="143"/>
      <c r="J2" s="266"/>
    </row>
    <row r="3" spans="1:15">
      <c r="A3" s="261" t="s">
        <v>173</v>
      </c>
      <c r="B3" s="262"/>
      <c r="C3" s="262"/>
      <c r="D3" s="262"/>
      <c r="E3" s="262"/>
      <c r="F3" s="262"/>
      <c r="G3" s="262"/>
      <c r="H3" s="263"/>
    </row>
    <row r="4" spans="1:15">
      <c r="A4" s="282" t="s">
        <v>170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5" ht="18">
      <c r="A5" s="290" t="s">
        <v>104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5" ht="4.9000000000000004" customHeight="1">
      <c r="A6" s="197"/>
      <c r="B6" s="198"/>
      <c r="C6" s="198"/>
      <c r="D6" s="198"/>
      <c r="E6" s="198"/>
      <c r="F6" s="198"/>
      <c r="G6" s="198"/>
      <c r="H6" s="198"/>
      <c r="I6" s="198"/>
      <c r="J6" s="198"/>
    </row>
    <row r="7" spans="1:15">
      <c r="A7" s="31" t="s">
        <v>99</v>
      </c>
      <c r="B7" s="225"/>
      <c r="D7" s="36"/>
      <c r="E7" s="25"/>
    </row>
    <row r="9" spans="1:15" ht="15.75">
      <c r="A9" s="31" t="s">
        <v>179</v>
      </c>
      <c r="B9" s="295"/>
      <c r="C9" s="296"/>
      <c r="D9" s="296"/>
      <c r="E9" s="25"/>
      <c r="F9" s="31"/>
    </row>
    <row r="10" spans="1:15" ht="4.9000000000000004" customHeight="1" thickBot="1">
      <c r="B10" s="31"/>
      <c r="C10" s="144"/>
      <c r="D10" s="143"/>
      <c r="E10" s="25"/>
      <c r="F10" s="31"/>
    </row>
    <row r="11" spans="1:15" ht="16.5" thickBot="1">
      <c r="A11" s="292" t="s">
        <v>157</v>
      </c>
      <c r="B11" s="293"/>
      <c r="C11" s="293"/>
      <c r="D11" s="293"/>
      <c r="E11" s="293"/>
      <c r="F11" s="293"/>
      <c r="G11" s="293"/>
      <c r="H11" s="293"/>
      <c r="I11" s="293"/>
      <c r="J11" s="294"/>
    </row>
    <row r="12" spans="1:15" ht="4.9000000000000004" customHeight="1">
      <c r="A12" s="209"/>
      <c r="B12" s="210"/>
      <c r="C12" s="211"/>
      <c r="D12" s="210"/>
      <c r="E12" s="284" t="str">
        <f>IF(D49&lt;&gt;D17,"Warning! 
Hrs/Week [D17] 
Must Equal
Total University Hours [D49]","Check is Valid! 
Hrs/Week [D17] 
Equal 
Total University Hours [D49]")</f>
        <v>Check is Valid! 
Hrs/Week [D17] 
Equal 
Total University Hours [D49]</v>
      </c>
      <c r="F12" s="285"/>
      <c r="G12" s="285"/>
      <c r="H12" s="285"/>
      <c r="I12" s="285"/>
      <c r="J12" s="285"/>
      <c r="L12" s="25"/>
      <c r="M12" s="25"/>
    </row>
    <row r="13" spans="1:15" ht="13.15" customHeight="1">
      <c r="A13" s="34" t="s">
        <v>125</v>
      </c>
      <c r="B13" s="234"/>
      <c r="C13" s="226"/>
      <c r="D13" s="226"/>
      <c r="E13" s="286"/>
      <c r="F13" s="286"/>
      <c r="G13" s="286"/>
      <c r="H13" s="286"/>
      <c r="I13" s="286"/>
      <c r="J13" s="286"/>
      <c r="L13" s="74"/>
      <c r="M13" s="75"/>
    </row>
    <row r="14" spans="1:15" ht="4.9000000000000004" customHeight="1">
      <c r="A14" s="218"/>
      <c r="B14" s="34"/>
      <c r="C14" s="35"/>
      <c r="D14" s="36"/>
      <c r="E14" s="286"/>
      <c r="F14" s="286"/>
      <c r="G14" s="286"/>
      <c r="H14" s="286"/>
      <c r="I14" s="286"/>
      <c r="J14" s="286"/>
    </row>
    <row r="15" spans="1:15">
      <c r="A15" s="34" t="s">
        <v>96</v>
      </c>
      <c r="B15" s="234"/>
      <c r="C15" s="226"/>
      <c r="D15" s="226"/>
      <c r="E15" s="286"/>
      <c r="F15" s="286"/>
      <c r="G15" s="286"/>
      <c r="H15" s="286"/>
      <c r="I15" s="286"/>
      <c r="J15" s="286"/>
      <c r="O15" s="23" t="s">
        <v>148</v>
      </c>
    </row>
    <row r="16" spans="1:15" ht="4.9000000000000004" customHeight="1">
      <c r="A16" s="218"/>
      <c r="B16" s="25"/>
      <c r="C16" s="25"/>
      <c r="D16" s="25"/>
      <c r="E16" s="286"/>
      <c r="F16" s="286"/>
      <c r="G16" s="286"/>
      <c r="H16" s="286"/>
      <c r="I16" s="286"/>
      <c r="J16" s="286"/>
    </row>
    <row r="17" spans="1:15">
      <c r="A17" s="34" t="s">
        <v>130</v>
      </c>
      <c r="B17" s="235">
        <v>0</v>
      </c>
      <c r="C17" s="34" t="s">
        <v>152</v>
      </c>
      <c r="D17" s="232">
        <v>0</v>
      </c>
      <c r="E17" s="286"/>
      <c r="F17" s="286"/>
      <c r="G17" s="286"/>
      <c r="H17" s="286"/>
      <c r="I17" s="286"/>
      <c r="J17" s="286"/>
    </row>
    <row r="18" spans="1:15" ht="4.9000000000000004" customHeight="1">
      <c r="A18" s="34"/>
      <c r="B18" s="75"/>
      <c r="C18" s="25"/>
      <c r="D18" s="25"/>
      <c r="E18" s="286"/>
      <c r="F18" s="286"/>
      <c r="G18" s="286"/>
      <c r="H18" s="286"/>
      <c r="I18" s="286"/>
      <c r="J18" s="286"/>
    </row>
    <row r="19" spans="1:15">
      <c r="A19" s="34" t="s">
        <v>151</v>
      </c>
      <c r="B19" s="236">
        <v>12</v>
      </c>
      <c r="C19" s="159" t="s">
        <v>175</v>
      </c>
      <c r="D19" s="230">
        <f>D17/(IF(C77&lt;0,D17+D55,D17+D55+C77))*B19</f>
        <v>0</v>
      </c>
      <c r="E19" s="25"/>
      <c r="F19" s="25"/>
      <c r="G19" s="25"/>
      <c r="I19" s="151"/>
      <c r="J19" s="25"/>
    </row>
    <row r="20" spans="1:15" s="141" customFormat="1">
      <c r="A20" s="159"/>
      <c r="B20" s="82" t="s">
        <v>174</v>
      </c>
      <c r="C20" s="143"/>
      <c r="D20" s="143"/>
      <c r="E20" s="143"/>
      <c r="F20" s="143"/>
      <c r="G20" s="143"/>
      <c r="H20" s="142"/>
      <c r="I20" s="143"/>
      <c r="J20" s="143"/>
    </row>
    <row r="21" spans="1:15" s="45" customFormat="1" ht="38.25">
      <c r="A21" s="237" t="s">
        <v>166</v>
      </c>
      <c r="B21" s="47" t="s">
        <v>22</v>
      </c>
      <c r="C21" s="148" t="s">
        <v>97</v>
      </c>
      <c r="D21" s="148" t="s">
        <v>26</v>
      </c>
      <c r="E21" s="47"/>
      <c r="F21" s="149" t="s">
        <v>154</v>
      </c>
      <c r="G21" s="147"/>
      <c r="H21" s="150" t="s">
        <v>153</v>
      </c>
      <c r="I21" s="47"/>
      <c r="J21" s="149" t="s">
        <v>36</v>
      </c>
      <c r="L21" s="74"/>
    </row>
    <row r="22" spans="1:15" ht="15.75">
      <c r="A22" s="238"/>
      <c r="B22" s="226" t="s">
        <v>32</v>
      </c>
      <c r="C22" s="227" t="s">
        <v>98</v>
      </c>
      <c r="D22" s="228">
        <v>0</v>
      </c>
      <c r="E22" s="25"/>
      <c r="F22" s="70" t="str">
        <f t="shared" ref="F22:F33" si="0">IFERROR(D22/$D$17,"")</f>
        <v/>
      </c>
      <c r="G22" s="146"/>
      <c r="H22" s="51" t="str">
        <f t="shared" ref="H22:H33" si="1">IFERROR(D22/($D$49+$D$71),"")</f>
        <v/>
      </c>
      <c r="J22" s="69" t="str">
        <f t="shared" ref="J22:J33" si="2">IFERROR(F22*$D$19,"")</f>
        <v/>
      </c>
      <c r="L22" s="231"/>
      <c r="M22" s="203"/>
      <c r="N22" s="203"/>
      <c r="O22" s="203"/>
    </row>
    <row r="23" spans="1:15">
      <c r="A23" s="238"/>
      <c r="B23" s="226" t="s">
        <v>33</v>
      </c>
      <c r="C23" s="227" t="s">
        <v>98</v>
      </c>
      <c r="D23" s="228">
        <v>0</v>
      </c>
      <c r="E23" s="25"/>
      <c r="F23" s="70" t="str">
        <f t="shared" si="0"/>
        <v/>
      </c>
      <c r="G23" s="146"/>
      <c r="H23" s="51" t="str">
        <f t="shared" si="1"/>
        <v/>
      </c>
      <c r="J23" s="69" t="str">
        <f t="shared" si="2"/>
        <v/>
      </c>
      <c r="L23" s="203"/>
      <c r="M23" s="203"/>
      <c r="N23" s="203"/>
      <c r="O23" s="203"/>
    </row>
    <row r="24" spans="1:15">
      <c r="A24" s="239"/>
      <c r="B24" s="226" t="s">
        <v>34</v>
      </c>
      <c r="C24" s="227" t="s">
        <v>98</v>
      </c>
      <c r="D24" s="228">
        <v>0</v>
      </c>
      <c r="E24" s="25"/>
      <c r="F24" s="70" t="str">
        <f t="shared" si="0"/>
        <v/>
      </c>
      <c r="G24" s="146"/>
      <c r="H24" s="51" t="str">
        <f t="shared" si="1"/>
        <v/>
      </c>
      <c r="J24" s="69" t="str">
        <f t="shared" si="2"/>
        <v/>
      </c>
      <c r="L24" s="203"/>
      <c r="M24" s="203"/>
      <c r="N24" s="203"/>
      <c r="O24" s="203"/>
    </row>
    <row r="25" spans="1:15">
      <c r="A25" s="239"/>
      <c r="B25" s="226" t="s">
        <v>35</v>
      </c>
      <c r="C25" s="227" t="s">
        <v>98</v>
      </c>
      <c r="D25" s="228">
        <v>0</v>
      </c>
      <c r="E25" s="25"/>
      <c r="F25" s="70" t="str">
        <f t="shared" si="0"/>
        <v/>
      </c>
      <c r="G25" s="146"/>
      <c r="H25" s="51" t="str">
        <f t="shared" si="1"/>
        <v/>
      </c>
      <c r="J25" s="69" t="str">
        <f t="shared" si="2"/>
        <v/>
      </c>
      <c r="L25" s="203"/>
      <c r="M25" s="203"/>
      <c r="N25" s="203"/>
      <c r="O25" s="203"/>
    </row>
    <row r="26" spans="1:15">
      <c r="A26" s="239"/>
      <c r="B26" s="226" t="s">
        <v>37</v>
      </c>
      <c r="C26" s="227" t="s">
        <v>98</v>
      </c>
      <c r="D26" s="228">
        <v>0</v>
      </c>
      <c r="E26" s="25"/>
      <c r="F26" s="70" t="str">
        <f t="shared" si="0"/>
        <v/>
      </c>
      <c r="G26" s="146"/>
      <c r="H26" s="51" t="str">
        <f t="shared" si="1"/>
        <v/>
      </c>
      <c r="J26" s="69" t="str">
        <f t="shared" si="2"/>
        <v/>
      </c>
    </row>
    <row r="27" spans="1:15">
      <c r="A27" s="239"/>
      <c r="B27" s="226" t="s">
        <v>38</v>
      </c>
      <c r="C27" s="227" t="s">
        <v>98</v>
      </c>
      <c r="D27" s="228">
        <v>0</v>
      </c>
      <c r="E27" s="25"/>
      <c r="F27" s="70" t="str">
        <f t="shared" si="0"/>
        <v/>
      </c>
      <c r="G27" s="146"/>
      <c r="H27" s="51" t="str">
        <f t="shared" si="1"/>
        <v/>
      </c>
      <c r="J27" s="69" t="str">
        <f t="shared" si="2"/>
        <v/>
      </c>
    </row>
    <row r="28" spans="1:15">
      <c r="A28" s="238"/>
      <c r="B28" s="226" t="s">
        <v>39</v>
      </c>
      <c r="C28" s="227" t="s">
        <v>98</v>
      </c>
      <c r="D28" s="228">
        <v>0</v>
      </c>
      <c r="E28" s="25"/>
      <c r="F28" s="70" t="str">
        <f t="shared" si="0"/>
        <v/>
      </c>
      <c r="G28" s="146"/>
      <c r="H28" s="51" t="str">
        <f t="shared" si="1"/>
        <v/>
      </c>
      <c r="J28" s="69" t="str">
        <f t="shared" si="2"/>
        <v/>
      </c>
    </row>
    <row r="29" spans="1:15">
      <c r="A29" s="238"/>
      <c r="B29" s="226" t="s">
        <v>101</v>
      </c>
      <c r="C29" s="227" t="s">
        <v>98</v>
      </c>
      <c r="D29" s="228">
        <v>0</v>
      </c>
      <c r="E29" s="25"/>
      <c r="F29" s="70" t="str">
        <f t="shared" si="0"/>
        <v/>
      </c>
      <c r="G29" s="146"/>
      <c r="H29" s="51" t="str">
        <f t="shared" si="1"/>
        <v/>
      </c>
      <c r="J29" s="69" t="str">
        <f t="shared" si="2"/>
        <v/>
      </c>
    </row>
    <row r="30" spans="1:15">
      <c r="A30" s="238"/>
      <c r="B30" s="226" t="s">
        <v>102</v>
      </c>
      <c r="C30" s="227" t="s">
        <v>98</v>
      </c>
      <c r="D30" s="228">
        <v>0</v>
      </c>
      <c r="E30" s="25"/>
      <c r="F30" s="70" t="str">
        <f t="shared" si="0"/>
        <v/>
      </c>
      <c r="G30" s="146"/>
      <c r="H30" s="51" t="str">
        <f t="shared" si="1"/>
        <v/>
      </c>
      <c r="J30" s="69" t="str">
        <f t="shared" si="2"/>
        <v/>
      </c>
    </row>
    <row r="31" spans="1:15">
      <c r="A31" s="238"/>
      <c r="B31" s="226" t="s">
        <v>103</v>
      </c>
      <c r="C31" s="227" t="s">
        <v>98</v>
      </c>
      <c r="D31" s="228">
        <v>0</v>
      </c>
      <c r="E31" s="25"/>
      <c r="F31" s="70" t="str">
        <f t="shared" si="0"/>
        <v/>
      </c>
      <c r="G31" s="146"/>
      <c r="H31" s="51" t="str">
        <f t="shared" si="1"/>
        <v/>
      </c>
      <c r="J31" s="69" t="str">
        <f t="shared" si="2"/>
        <v/>
      </c>
    </row>
    <row r="32" spans="1:15">
      <c r="A32" s="238"/>
      <c r="B32" s="226" t="s">
        <v>110</v>
      </c>
      <c r="C32" s="227" t="s">
        <v>98</v>
      </c>
      <c r="D32" s="228">
        <v>0</v>
      </c>
      <c r="E32" s="25"/>
      <c r="F32" s="70" t="str">
        <f t="shared" si="0"/>
        <v/>
      </c>
      <c r="G32" s="146"/>
      <c r="H32" s="51" t="str">
        <f t="shared" si="1"/>
        <v/>
      </c>
      <c r="J32" s="69" t="str">
        <f t="shared" si="2"/>
        <v/>
      </c>
    </row>
    <row r="33" spans="1:13">
      <c r="A33" s="238"/>
      <c r="B33" s="226" t="s">
        <v>111</v>
      </c>
      <c r="C33" s="227" t="s">
        <v>98</v>
      </c>
      <c r="D33" s="228">
        <v>0</v>
      </c>
      <c r="E33" s="25"/>
      <c r="F33" s="70" t="str">
        <f t="shared" si="0"/>
        <v/>
      </c>
      <c r="G33" s="146"/>
      <c r="H33" s="51" t="str">
        <f t="shared" si="1"/>
        <v/>
      </c>
      <c r="J33" s="69" t="str">
        <f t="shared" si="2"/>
        <v/>
      </c>
    </row>
    <row r="34" spans="1:13">
      <c r="A34" s="25"/>
      <c r="B34" s="25"/>
      <c r="C34" s="34" t="s">
        <v>155</v>
      </c>
      <c r="D34" s="145">
        <f>SUM(D22:D33)</f>
        <v>0</v>
      </c>
      <c r="E34" s="25"/>
      <c r="F34" s="55">
        <f>IFERROR(SUM(F22:F33),"")</f>
        <v>0</v>
      </c>
      <c r="G34" s="146"/>
      <c r="H34" s="55" t="str">
        <f>IFERROR(D34/(D49+D71),"")</f>
        <v/>
      </c>
      <c r="J34" s="145">
        <f>SUM(J22:J33)</f>
        <v>0</v>
      </c>
    </row>
    <row r="35" spans="1:13" ht="4.9000000000000004" customHeight="1">
      <c r="A35" s="25"/>
      <c r="B35" s="25"/>
      <c r="C35" s="25"/>
      <c r="D35" s="25"/>
      <c r="E35" s="25"/>
      <c r="F35" s="70"/>
      <c r="G35" s="146"/>
      <c r="H35" s="51"/>
      <c r="J35" s="25"/>
    </row>
    <row r="36" spans="1:13" s="45" customFormat="1">
      <c r="A36" s="47"/>
      <c r="B36" s="151" t="s">
        <v>45</v>
      </c>
      <c r="C36" s="47"/>
      <c r="D36" s="47"/>
      <c r="E36" s="47"/>
      <c r="F36" s="47"/>
      <c r="G36" s="147"/>
      <c r="H36" s="47"/>
      <c r="I36" s="47"/>
      <c r="J36" s="47"/>
    </row>
    <row r="37" spans="1:13" ht="5.25" customHeight="1">
      <c r="A37" s="25"/>
      <c r="B37" s="25"/>
      <c r="C37" s="25"/>
      <c r="D37" s="25"/>
      <c r="E37" s="25"/>
      <c r="F37" s="70"/>
      <c r="G37" s="146"/>
      <c r="H37" s="51"/>
      <c r="J37" s="25"/>
    </row>
    <row r="38" spans="1:13">
      <c r="A38" s="25"/>
      <c r="B38" s="25" t="s">
        <v>41</v>
      </c>
      <c r="C38" s="227" t="s">
        <v>98</v>
      </c>
      <c r="D38" s="228">
        <v>0</v>
      </c>
      <c r="E38" s="25"/>
      <c r="F38" s="70" t="str">
        <f t="shared" ref="F38:F47" si="3">IFERROR(D38/$D$17,"")</f>
        <v/>
      </c>
      <c r="G38" s="146"/>
      <c r="H38" s="51" t="str">
        <f t="shared" ref="H38:H47" si="4">IFERROR(D38/($D$49+$D$71),"")</f>
        <v/>
      </c>
      <c r="J38" s="69" t="str">
        <f t="shared" ref="J38:J47" si="5">IFERROR(F38*$D$19,"")</f>
        <v/>
      </c>
      <c r="M38" s="39"/>
    </row>
    <row r="39" spans="1:13">
      <c r="A39" s="25"/>
      <c r="B39" s="25" t="s">
        <v>42</v>
      </c>
      <c r="C39" s="227" t="s">
        <v>98</v>
      </c>
      <c r="D39" s="228">
        <v>0</v>
      </c>
      <c r="E39" s="25"/>
      <c r="F39" s="70" t="str">
        <f t="shared" si="3"/>
        <v/>
      </c>
      <c r="G39" s="146"/>
      <c r="H39" s="51" t="str">
        <f t="shared" si="4"/>
        <v/>
      </c>
      <c r="J39" s="69" t="str">
        <f t="shared" si="5"/>
        <v/>
      </c>
      <c r="M39" s="39"/>
    </row>
    <row r="40" spans="1:13">
      <c r="A40" s="25"/>
      <c r="B40" s="25" t="s">
        <v>43</v>
      </c>
      <c r="C40" s="227" t="s">
        <v>98</v>
      </c>
      <c r="D40" s="228">
        <v>0</v>
      </c>
      <c r="E40" s="25"/>
      <c r="F40" s="70" t="str">
        <f t="shared" si="3"/>
        <v/>
      </c>
      <c r="G40" s="146"/>
      <c r="H40" s="51" t="str">
        <f t="shared" si="4"/>
        <v/>
      </c>
      <c r="J40" s="69" t="str">
        <f t="shared" si="5"/>
        <v/>
      </c>
    </row>
    <row r="41" spans="1:13">
      <c r="A41" s="25"/>
      <c r="B41" s="226" t="s">
        <v>140</v>
      </c>
      <c r="C41" s="227" t="s">
        <v>98</v>
      </c>
      <c r="D41" s="228">
        <v>0</v>
      </c>
      <c r="E41" s="25"/>
      <c r="F41" s="70" t="str">
        <f t="shared" si="3"/>
        <v/>
      </c>
      <c r="G41" s="146"/>
      <c r="H41" s="51" t="str">
        <f t="shared" si="4"/>
        <v/>
      </c>
      <c r="J41" s="69" t="str">
        <f t="shared" si="5"/>
        <v/>
      </c>
    </row>
    <row r="42" spans="1:13">
      <c r="A42" s="25"/>
      <c r="B42" s="226" t="s">
        <v>141</v>
      </c>
      <c r="C42" s="227" t="s">
        <v>98</v>
      </c>
      <c r="D42" s="228">
        <v>0</v>
      </c>
      <c r="E42" s="25"/>
      <c r="F42" s="70" t="str">
        <f t="shared" si="3"/>
        <v/>
      </c>
      <c r="G42" s="146"/>
      <c r="H42" s="51" t="str">
        <f t="shared" si="4"/>
        <v/>
      </c>
      <c r="J42" s="69" t="str">
        <f t="shared" si="5"/>
        <v/>
      </c>
    </row>
    <row r="43" spans="1:13">
      <c r="A43" s="25"/>
      <c r="B43" s="226" t="s">
        <v>142</v>
      </c>
      <c r="C43" s="227" t="s">
        <v>98</v>
      </c>
      <c r="D43" s="228">
        <v>0</v>
      </c>
      <c r="E43" s="25"/>
      <c r="F43" s="70" t="str">
        <f t="shared" si="3"/>
        <v/>
      </c>
      <c r="G43" s="146"/>
      <c r="H43" s="51" t="str">
        <f t="shared" si="4"/>
        <v/>
      </c>
      <c r="J43" s="69" t="str">
        <f t="shared" si="5"/>
        <v/>
      </c>
    </row>
    <row r="44" spans="1:13">
      <c r="A44" s="25"/>
      <c r="B44" s="226" t="s">
        <v>143</v>
      </c>
      <c r="C44" s="227" t="s">
        <v>98</v>
      </c>
      <c r="D44" s="228">
        <v>0</v>
      </c>
      <c r="E44" s="25"/>
      <c r="F44" s="70" t="str">
        <f t="shared" si="3"/>
        <v/>
      </c>
      <c r="G44" s="146"/>
      <c r="H44" s="51" t="str">
        <f t="shared" si="4"/>
        <v/>
      </c>
      <c r="J44" s="69" t="str">
        <f t="shared" si="5"/>
        <v/>
      </c>
    </row>
    <row r="45" spans="1:13">
      <c r="A45" s="25"/>
      <c r="B45" s="226" t="s">
        <v>144</v>
      </c>
      <c r="C45" s="227" t="s">
        <v>98</v>
      </c>
      <c r="D45" s="228">
        <v>0</v>
      </c>
      <c r="E45" s="25"/>
      <c r="F45" s="70" t="str">
        <f t="shared" si="3"/>
        <v/>
      </c>
      <c r="G45" s="146"/>
      <c r="H45" s="51" t="str">
        <f t="shared" si="4"/>
        <v/>
      </c>
      <c r="J45" s="69" t="str">
        <f t="shared" si="5"/>
        <v/>
      </c>
    </row>
    <row r="46" spans="1:13">
      <c r="A46" s="25"/>
      <c r="B46" s="226" t="s">
        <v>145</v>
      </c>
      <c r="C46" s="227" t="s">
        <v>98</v>
      </c>
      <c r="D46" s="228">
        <v>0</v>
      </c>
      <c r="E46" s="25"/>
      <c r="F46" s="70" t="str">
        <f t="shared" si="3"/>
        <v/>
      </c>
      <c r="G46" s="146"/>
      <c r="H46" s="51" t="str">
        <f t="shared" si="4"/>
        <v/>
      </c>
      <c r="J46" s="69" t="str">
        <f t="shared" si="5"/>
        <v/>
      </c>
    </row>
    <row r="47" spans="1:13">
      <c r="A47" s="25"/>
      <c r="B47" s="226" t="s">
        <v>146</v>
      </c>
      <c r="C47" s="227" t="s">
        <v>98</v>
      </c>
      <c r="D47" s="228">
        <v>0</v>
      </c>
      <c r="E47" s="25"/>
      <c r="F47" s="70" t="str">
        <f t="shared" si="3"/>
        <v/>
      </c>
      <c r="G47" s="146"/>
      <c r="H47" s="51" t="str">
        <f t="shared" si="4"/>
        <v/>
      </c>
      <c r="J47" s="69" t="str">
        <f t="shared" si="5"/>
        <v/>
      </c>
    </row>
    <row r="48" spans="1:13">
      <c r="A48" s="25"/>
      <c r="B48" s="25"/>
      <c r="C48" s="34" t="s">
        <v>156</v>
      </c>
      <c r="D48" s="145">
        <f>SUM(D38:D47)</f>
        <v>0</v>
      </c>
      <c r="E48" s="25"/>
      <c r="F48" s="55">
        <f>IFERROR(SUM(F38:F47),"")</f>
        <v>0</v>
      </c>
      <c r="G48" s="146"/>
      <c r="H48" s="55" t="str">
        <f>IFERROR(D48/(D49+D71),"")</f>
        <v/>
      </c>
      <c r="J48" s="145">
        <f>SUM(J38:J47)</f>
        <v>0</v>
      </c>
    </row>
    <row r="49" spans="1:17" s="27" customFormat="1" ht="16.5" thickBot="1">
      <c r="A49" s="212"/>
      <c r="B49" s="213"/>
      <c r="C49" s="214" t="s">
        <v>27</v>
      </c>
      <c r="D49" s="215">
        <f>D34+D48</f>
        <v>0</v>
      </c>
      <c r="E49" s="213"/>
      <c r="F49" s="216">
        <f>SUM(F34+F48)</f>
        <v>0</v>
      </c>
      <c r="G49" s="216"/>
      <c r="H49" s="216" t="str">
        <f>IFERROR(H48+H34,"")</f>
        <v/>
      </c>
      <c r="I49" s="213"/>
      <c r="J49" s="217">
        <f>IFERROR(SUM(J48+J34),"")</f>
        <v>0</v>
      </c>
      <c r="K49" s="78"/>
    </row>
    <row r="50" spans="1:17" s="141" customFormat="1">
      <c r="A50" s="176"/>
      <c r="B50" s="176"/>
      <c r="C50" s="177"/>
      <c r="D50" s="219"/>
      <c r="E50" s="178"/>
      <c r="F50" s="179"/>
      <c r="G50" s="158"/>
      <c r="H50" s="158"/>
      <c r="I50" s="178"/>
      <c r="J50" s="180"/>
      <c r="K50" s="181"/>
    </row>
    <row r="51" spans="1:17" ht="15.75" hidden="1">
      <c r="A51" s="292" t="s">
        <v>158</v>
      </c>
      <c r="B51" s="293"/>
      <c r="C51" s="293"/>
      <c r="D51" s="293"/>
      <c r="E51" s="293"/>
      <c r="F51" s="293"/>
      <c r="G51" s="293"/>
      <c r="H51" s="293"/>
      <c r="I51" s="293"/>
      <c r="J51" s="294"/>
    </row>
    <row r="52" spans="1:17" ht="15.75" hidden="1">
      <c r="A52" s="25"/>
      <c r="B52" s="152"/>
      <c r="C52" s="152"/>
      <c r="D52" s="152"/>
      <c r="E52" s="289" t="str">
        <f>IF(D71&lt;&gt;D55,"Warning! 
Hrs/Week [D55] 
Must Equal 
Total VA Hours [D71]","Check is Valid! 
Total VA Hours [D71] 
Equals 
Total VA Hours [D55]")</f>
        <v>Check is Valid! 
Total VA Hours [D71] 
Equals 
Total VA Hours [D55]</v>
      </c>
      <c r="F52" s="286"/>
      <c r="G52" s="286"/>
      <c r="H52" s="286"/>
      <c r="I52" s="286"/>
      <c r="J52" s="286"/>
    </row>
    <row r="53" spans="1:17" ht="15.6" hidden="1" customHeight="1">
      <c r="A53" s="34" t="s">
        <v>125</v>
      </c>
      <c r="B53" s="287" t="s">
        <v>181</v>
      </c>
      <c r="C53" s="288"/>
      <c r="D53" s="288"/>
      <c r="E53" s="286"/>
      <c r="F53" s="286"/>
      <c r="G53" s="286"/>
      <c r="H53" s="286"/>
      <c r="I53" s="286"/>
      <c r="J53" s="286"/>
    </row>
    <row r="54" spans="1:17" ht="4.9000000000000004" hidden="1" customHeight="1">
      <c r="A54" s="34"/>
      <c r="B54" s="143"/>
      <c r="C54" s="152"/>
      <c r="D54" s="152"/>
      <c r="E54" s="286"/>
      <c r="F54" s="286"/>
      <c r="G54" s="286"/>
      <c r="H54" s="286"/>
      <c r="I54" s="286"/>
      <c r="J54" s="286"/>
    </row>
    <row r="55" spans="1:17" hidden="1">
      <c r="A55" s="34" t="s">
        <v>159</v>
      </c>
      <c r="B55" s="240">
        <v>0</v>
      </c>
      <c r="C55" s="34" t="s">
        <v>152</v>
      </c>
      <c r="D55" s="232">
        <v>0</v>
      </c>
      <c r="E55" s="286"/>
      <c r="F55" s="286"/>
      <c r="G55" s="286"/>
      <c r="H55" s="286"/>
      <c r="I55" s="286"/>
      <c r="J55" s="286"/>
    </row>
    <row r="56" spans="1:17" hidden="1">
      <c r="A56" s="34"/>
      <c r="B56" s="153"/>
      <c r="C56" s="34" t="s">
        <v>175</v>
      </c>
      <c r="D56" s="233">
        <f>D55/(IF(C77&lt;0,D17+D55,D17+D55+C77))*12</f>
        <v>0</v>
      </c>
      <c r="E56" s="286"/>
      <c r="F56" s="286"/>
      <c r="G56" s="286"/>
      <c r="H56" s="286"/>
      <c r="I56" s="286"/>
      <c r="J56" s="286"/>
    </row>
    <row r="57" spans="1:17" ht="38.25" hidden="1">
      <c r="A57" s="25"/>
      <c r="B57" s="47" t="s">
        <v>162</v>
      </c>
      <c r="C57" s="25"/>
      <c r="D57" s="149" t="s">
        <v>26</v>
      </c>
      <c r="E57" s="25"/>
      <c r="F57" s="149" t="s">
        <v>160</v>
      </c>
      <c r="G57" s="25"/>
      <c r="H57" s="150" t="s">
        <v>153</v>
      </c>
      <c r="J57" s="149" t="s">
        <v>36</v>
      </c>
      <c r="L57" s="74"/>
      <c r="M57" s="75"/>
      <c r="N57" s="75"/>
      <c r="O57" s="25"/>
    </row>
    <row r="58" spans="1:17" s="60" customFormat="1" ht="13.15" hidden="1" customHeight="1">
      <c r="A58" s="82"/>
      <c r="B58" s="82" t="s">
        <v>46</v>
      </c>
      <c r="C58" s="82"/>
      <c r="D58" s="154"/>
      <c r="E58" s="82"/>
      <c r="F58" s="155"/>
      <c r="G58" s="155"/>
      <c r="H58" s="61"/>
      <c r="I58" s="62"/>
      <c r="J58" s="241"/>
      <c r="L58" s="231"/>
      <c r="M58" s="203"/>
      <c r="N58" s="203"/>
      <c r="O58" s="203"/>
      <c r="P58" s="23"/>
      <c r="Q58" s="23"/>
    </row>
    <row r="59" spans="1:17" ht="12.75" hidden="1" customHeight="1">
      <c r="A59" s="25"/>
      <c r="B59" s="25" t="s">
        <v>32</v>
      </c>
      <c r="C59" s="25"/>
      <c r="D59" s="228">
        <v>0</v>
      </c>
      <c r="E59" s="25"/>
      <c r="F59" s="70" t="str">
        <f>IFERROR(D59/$D$55,"")</f>
        <v/>
      </c>
      <c r="G59" s="146"/>
      <c r="H59" s="51" t="str">
        <f>IFERROR(D59/($D$49+$D$71),"")</f>
        <v/>
      </c>
      <c r="I59" s="59"/>
      <c r="J59" s="242" t="str">
        <f>IFERROR(F59*$D$56,"")</f>
        <v/>
      </c>
      <c r="L59" s="203"/>
      <c r="M59" s="203"/>
      <c r="N59" s="203"/>
      <c r="O59" s="203"/>
    </row>
    <row r="60" spans="1:17" ht="13.15" hidden="1" customHeight="1">
      <c r="A60" s="25"/>
      <c r="B60" s="25" t="s">
        <v>33</v>
      </c>
      <c r="C60" s="25"/>
      <c r="D60" s="229">
        <v>0</v>
      </c>
      <c r="E60" s="25"/>
      <c r="F60" s="70" t="str">
        <f>IFERROR(D60/$D$55,"")</f>
        <v/>
      </c>
      <c r="G60" s="146"/>
      <c r="H60" s="51" t="str">
        <f>IFERROR(D60/($D$49+$D$71),"")</f>
        <v/>
      </c>
      <c r="I60" s="59"/>
      <c r="J60" s="242" t="str">
        <f>IFERROR(F60*$D$56,"")</f>
        <v/>
      </c>
      <c r="L60" s="203"/>
      <c r="M60" s="203"/>
      <c r="N60" s="203"/>
      <c r="O60" s="203"/>
      <c r="P60" s="63"/>
      <c r="Q60" s="63"/>
    </row>
    <row r="61" spans="1:17" hidden="1">
      <c r="A61" s="25"/>
      <c r="B61" s="25" t="s">
        <v>34</v>
      </c>
      <c r="C61" s="25"/>
      <c r="D61" s="229">
        <v>0</v>
      </c>
      <c r="E61" s="25"/>
      <c r="F61" s="70" t="str">
        <f>IFERROR(D61/$D$55,"")</f>
        <v/>
      </c>
      <c r="G61" s="146"/>
      <c r="H61" s="51" t="str">
        <f>IFERROR(D61/($D$49+$D$71),"")</f>
        <v/>
      </c>
      <c r="I61" s="59"/>
      <c r="J61" s="242" t="str">
        <f>IFERROR(F61*$D$56,"")</f>
        <v/>
      </c>
      <c r="L61" s="203"/>
      <c r="M61" s="203"/>
      <c r="N61" s="203"/>
      <c r="O61" s="203"/>
    </row>
    <row r="62" spans="1:17" ht="15.75" hidden="1">
      <c r="A62" s="25"/>
      <c r="B62" s="25" t="s">
        <v>35</v>
      </c>
      <c r="C62" s="25"/>
      <c r="D62" s="229">
        <v>0</v>
      </c>
      <c r="E62" s="25"/>
      <c r="F62" s="70" t="str">
        <f>IFERROR(D62/$D$55,"")</f>
        <v/>
      </c>
      <c r="G62" s="146"/>
      <c r="H62" s="51" t="str">
        <f>IFERROR(D62/($D$49+$D$71),"")</f>
        <v/>
      </c>
      <c r="I62" s="59"/>
      <c r="J62" s="242" t="str">
        <f>IFERROR(F62*$D$56,"")</f>
        <v/>
      </c>
      <c r="L62" s="220"/>
    </row>
    <row r="63" spans="1:17" s="63" customFormat="1" ht="11.25" hidden="1">
      <c r="A63" s="65"/>
      <c r="B63" s="65"/>
      <c r="C63" s="156" t="s">
        <v>161</v>
      </c>
      <c r="D63" s="64">
        <f>SUM(D59:D62)</f>
        <v>0</v>
      </c>
      <c r="E63" s="65"/>
      <c r="F63" s="66">
        <f>IFERROR(SUM(F59:F62),"")</f>
        <v>0</v>
      </c>
      <c r="G63" s="157"/>
      <c r="H63" s="67">
        <f>SUM(H59:H62)</f>
        <v>0</v>
      </c>
      <c r="I63" s="68"/>
      <c r="J63" s="243">
        <f>IFERROR(SUM(J59:J62),"")</f>
        <v>0</v>
      </c>
    </row>
    <row r="64" spans="1:17" ht="6.75" hidden="1" customHeight="1">
      <c r="A64" s="25"/>
      <c r="B64" s="25"/>
      <c r="C64" s="25"/>
      <c r="D64" s="69"/>
      <c r="E64" s="25"/>
      <c r="F64" s="70"/>
      <c r="G64" s="146"/>
      <c r="H64" s="58"/>
      <c r="I64" s="59"/>
      <c r="J64" s="218"/>
      <c r="L64" s="25"/>
      <c r="M64" s="25"/>
      <c r="N64" s="25"/>
      <c r="O64" s="25"/>
    </row>
    <row r="65" spans="1:12" hidden="1">
      <c r="A65" s="25"/>
      <c r="B65" s="82" t="s">
        <v>91</v>
      </c>
      <c r="C65" s="25"/>
      <c r="D65" s="228">
        <v>0</v>
      </c>
      <c r="E65" s="25"/>
      <c r="F65" s="70" t="str">
        <f>IFERROR(D65/$D$55,"")</f>
        <v/>
      </c>
      <c r="G65" s="146"/>
      <c r="H65" s="51" t="str">
        <f>IFERROR(D65/(D49+D71),"")</f>
        <v/>
      </c>
      <c r="I65" s="59"/>
      <c r="J65" s="242" t="str">
        <f>IFERROR(F65*D56,"")</f>
        <v/>
      </c>
    </row>
    <row r="66" spans="1:12" s="63" customFormat="1" ht="11.25" hidden="1">
      <c r="A66" s="65"/>
      <c r="B66" s="65"/>
      <c r="C66" s="156"/>
      <c r="D66" s="64"/>
      <c r="E66" s="65"/>
      <c r="F66" s="66"/>
      <c r="G66" s="157"/>
      <c r="H66" s="67"/>
      <c r="I66" s="68"/>
      <c r="J66" s="243"/>
    </row>
    <row r="67" spans="1:12" hidden="1">
      <c r="A67" s="25"/>
      <c r="B67" s="25"/>
      <c r="C67" s="34" t="s">
        <v>155</v>
      </c>
      <c r="D67" s="145">
        <f>D63+D65</f>
        <v>0</v>
      </c>
      <c r="E67" s="47"/>
      <c r="F67" s="145" t="str">
        <f>IFERROR(F63+F65,"")</f>
        <v/>
      </c>
      <c r="G67" s="147"/>
      <c r="H67" s="184" t="str">
        <f>IFERROR(D67/(D49+D71),"")</f>
        <v/>
      </c>
      <c r="I67" s="47"/>
      <c r="J67" s="244" t="str">
        <f>IFERROR(J63+J65,"")</f>
        <v/>
      </c>
    </row>
    <row r="68" spans="1:12" hidden="1">
      <c r="A68" s="25"/>
      <c r="B68" s="25"/>
      <c r="C68" s="47"/>
      <c r="D68" s="69"/>
      <c r="E68" s="25"/>
      <c r="F68" s="69"/>
      <c r="G68" s="146"/>
      <c r="H68" s="25"/>
      <c r="J68" s="218"/>
    </row>
    <row r="69" spans="1:12" hidden="1">
      <c r="A69" s="25"/>
      <c r="B69" s="74" t="s">
        <v>163</v>
      </c>
      <c r="C69" s="25"/>
      <c r="D69" s="228">
        <v>0</v>
      </c>
      <c r="E69" s="25"/>
      <c r="F69" s="70" t="str">
        <f>IFERROR(D69/$D$55,"")</f>
        <v/>
      </c>
      <c r="G69" s="146"/>
      <c r="H69" s="51" t="str">
        <f>IFERROR(D69/(D49+D71),"")</f>
        <v/>
      </c>
      <c r="J69" s="242" t="str">
        <f>IFERROR(F69*D56,"")</f>
        <v/>
      </c>
    </row>
    <row r="70" spans="1:12" ht="4.9000000000000004" hidden="1" customHeight="1">
      <c r="A70" s="25"/>
      <c r="B70" s="25"/>
      <c r="C70" s="25"/>
      <c r="D70" s="25"/>
      <c r="E70" s="25"/>
      <c r="F70" s="25"/>
      <c r="G70" s="25"/>
      <c r="H70" s="25"/>
      <c r="J70" s="25"/>
    </row>
    <row r="71" spans="1:12" s="27" customFormat="1" ht="15.75" hidden="1">
      <c r="A71" s="185"/>
      <c r="B71" s="185"/>
      <c r="C71" s="186" t="s">
        <v>28</v>
      </c>
      <c r="D71" s="187">
        <f>D67+D69</f>
        <v>0</v>
      </c>
      <c r="E71" s="188"/>
      <c r="F71" s="191">
        <f>IFERROR(F67+F69,0)</f>
        <v>0</v>
      </c>
      <c r="G71" s="189"/>
      <c r="H71" s="191" t="str">
        <f>IFERROR(H67+H69,"")</f>
        <v/>
      </c>
      <c r="I71" s="188"/>
      <c r="J71" s="190">
        <f>IFERROR(J67+J69,0)</f>
        <v>0</v>
      </c>
      <c r="L71" s="192"/>
    </row>
    <row r="72" spans="1:12" ht="4.9000000000000004" hidden="1" customHeight="1">
      <c r="F72" s="50"/>
      <c r="G72" s="50"/>
      <c r="H72" s="51"/>
      <c r="I72" s="71"/>
    </row>
    <row r="73" spans="1:12" hidden="1">
      <c r="F73" s="50"/>
      <c r="G73" s="50"/>
      <c r="H73" s="51"/>
      <c r="I73" s="71"/>
    </row>
    <row r="74" spans="1:12" ht="18" hidden="1">
      <c r="A74" s="160"/>
      <c r="B74" s="160"/>
      <c r="C74" s="161" t="s">
        <v>14</v>
      </c>
      <c r="D74" s="160"/>
      <c r="E74" s="160"/>
      <c r="F74" s="221"/>
      <c r="G74" s="165"/>
      <c r="H74" s="163" t="str">
        <f>IFERROR(SUM(H34+H48+H67+H69),"")</f>
        <v/>
      </c>
      <c r="I74" s="162"/>
      <c r="J74" s="164">
        <f>IFERROR(J71+J49,"")</f>
        <v>0</v>
      </c>
      <c r="L74" s="49"/>
    </row>
    <row r="75" spans="1:12" hidden="1">
      <c r="C75" s="45"/>
      <c r="F75" s="72"/>
    </row>
    <row r="76" spans="1:12" ht="13.5" hidden="1" thickBot="1">
      <c r="C76" s="45"/>
      <c r="F76" s="72"/>
    </row>
    <row r="77" spans="1:12" s="26" customFormat="1" ht="13.5" hidden="1" thickBot="1">
      <c r="A77" s="172" t="s">
        <v>105</v>
      </c>
      <c r="B77" s="173"/>
      <c r="C77" s="174">
        <f>IF(40-D17-D55&lt;0,0,40-D17-D55)</f>
        <v>40</v>
      </c>
      <c r="D77" s="73" t="s">
        <v>106</v>
      </c>
      <c r="E77" s="29"/>
      <c r="F77" s="29"/>
      <c r="G77" s="29"/>
      <c r="H77" s="30"/>
      <c r="I77" s="29"/>
    </row>
    <row r="78" spans="1:12" s="26" customFormat="1" hidden="1">
      <c r="A78" s="28"/>
      <c r="B78" s="28"/>
      <c r="C78" s="28"/>
      <c r="D78" s="73" t="s">
        <v>107</v>
      </c>
      <c r="E78" s="29"/>
      <c r="F78" s="29"/>
      <c r="G78" s="29"/>
      <c r="H78" s="30"/>
      <c r="I78" s="29"/>
    </row>
    <row r="79" spans="1:12" s="26" customFormat="1" hidden="1">
      <c r="A79" s="28"/>
      <c r="B79" s="28"/>
      <c r="C79" s="28"/>
      <c r="D79" s="73" t="s">
        <v>108</v>
      </c>
      <c r="E79" s="29"/>
      <c r="F79" s="29"/>
      <c r="G79" s="29"/>
      <c r="H79" s="30"/>
      <c r="I79" s="29"/>
    </row>
    <row r="80" spans="1:12" s="26" customFormat="1" hidden="1">
      <c r="A80" s="28"/>
      <c r="B80" s="28"/>
      <c r="C80" s="28"/>
      <c r="D80" s="73"/>
      <c r="E80" s="29"/>
      <c r="F80" s="29"/>
      <c r="G80" s="29"/>
      <c r="H80" s="30"/>
      <c r="I80" s="29"/>
    </row>
    <row r="81" spans="1:7">
      <c r="A81" s="25"/>
      <c r="B81" s="25"/>
      <c r="C81" s="47"/>
      <c r="D81" s="25"/>
      <c r="E81" s="25"/>
      <c r="F81" s="72"/>
      <c r="G81" s="25"/>
    </row>
    <row r="82" spans="1:7">
      <c r="E82" s="25"/>
      <c r="F82" s="25"/>
      <c r="G82" s="25"/>
    </row>
    <row r="83" spans="1:7">
      <c r="E83" s="25"/>
      <c r="F83" s="25"/>
      <c r="G83" s="25"/>
    </row>
    <row r="84" spans="1:7">
      <c r="E84" s="25"/>
      <c r="F84" s="25"/>
      <c r="G84" s="25"/>
    </row>
    <row r="85" spans="1:7">
      <c r="E85" s="25"/>
      <c r="F85" s="25"/>
      <c r="G85" s="25"/>
    </row>
    <row r="86" spans="1:7">
      <c r="E86" s="75"/>
      <c r="F86" s="75"/>
      <c r="G86" s="75"/>
    </row>
    <row r="87" spans="1:7">
      <c r="E87" s="25"/>
      <c r="F87" s="25"/>
      <c r="G87" s="25"/>
    </row>
    <row r="88" spans="1:7">
      <c r="E88" s="25"/>
      <c r="F88" s="25"/>
      <c r="G88" s="25"/>
    </row>
    <row r="89" spans="1:7">
      <c r="E89" s="25"/>
      <c r="F89" s="25"/>
      <c r="G89" s="25"/>
    </row>
    <row r="90" spans="1:7">
      <c r="A90" s="75"/>
      <c r="B90" s="75"/>
      <c r="C90" s="75"/>
      <c r="D90" s="25"/>
      <c r="E90" s="75"/>
      <c r="F90" s="75"/>
      <c r="G90" s="75"/>
    </row>
    <row r="91" spans="1:7">
      <c r="A91" s="25"/>
      <c r="B91" s="25"/>
      <c r="C91" s="25"/>
      <c r="D91" s="25"/>
      <c r="E91" s="25"/>
      <c r="F91" s="25"/>
      <c r="G91" s="25"/>
    </row>
    <row r="92" spans="1:7">
      <c r="A92" s="25"/>
      <c r="B92" s="25"/>
      <c r="C92" s="25"/>
      <c r="D92" s="25"/>
      <c r="E92" s="25"/>
      <c r="F92" s="25"/>
      <c r="G92" s="25"/>
    </row>
    <row r="93" spans="1:7">
      <c r="A93" s="25"/>
      <c r="B93" s="25"/>
      <c r="C93" s="25"/>
      <c r="D93" s="25"/>
      <c r="E93" s="25"/>
      <c r="F93" s="25"/>
      <c r="G93" s="25"/>
    </row>
    <row r="94" spans="1:7">
      <c r="A94" s="25"/>
      <c r="B94" s="25"/>
      <c r="C94" s="25"/>
      <c r="D94" s="25"/>
      <c r="E94" s="25"/>
      <c r="F94" s="25"/>
      <c r="G94" s="25"/>
    </row>
    <row r="95" spans="1:7" ht="15">
      <c r="A95" s="76"/>
      <c r="B95" s="25"/>
      <c r="C95" s="25"/>
      <c r="D95" s="25"/>
      <c r="E95" s="25"/>
      <c r="F95" s="25"/>
      <c r="G95" s="25"/>
    </row>
    <row r="96" spans="1:7" ht="15">
      <c r="A96" s="76"/>
      <c r="B96" s="25"/>
      <c r="C96" s="25"/>
      <c r="D96" s="25"/>
      <c r="E96" s="25"/>
      <c r="F96" s="25"/>
      <c r="G96" s="25"/>
    </row>
    <row r="97" spans="1:7" ht="15">
      <c r="A97" s="76"/>
      <c r="B97" s="25"/>
      <c r="C97" s="25"/>
      <c r="D97" s="25"/>
      <c r="E97" s="25"/>
      <c r="F97" s="25"/>
      <c r="G97" s="25"/>
    </row>
    <row r="98" spans="1:7">
      <c r="A98" s="25"/>
      <c r="B98" s="25"/>
      <c r="C98" s="25"/>
      <c r="D98" s="25"/>
      <c r="E98" s="25"/>
      <c r="F98" s="25"/>
      <c r="G98" s="25"/>
    </row>
    <row r="99" spans="1:7">
      <c r="A99" s="25"/>
      <c r="B99" s="25"/>
      <c r="C99" s="25"/>
      <c r="D99" s="25"/>
      <c r="E99" s="25"/>
      <c r="F99" s="25"/>
      <c r="G99" s="25"/>
    </row>
    <row r="100" spans="1:7">
      <c r="A100" s="25"/>
      <c r="B100" s="25"/>
      <c r="C100" s="25"/>
      <c r="D100" s="25"/>
      <c r="E100" s="25"/>
      <c r="F100" s="25"/>
      <c r="G100" s="25"/>
    </row>
  </sheetData>
  <mergeCells count="8">
    <mergeCell ref="A4:J4"/>
    <mergeCell ref="E12:J18"/>
    <mergeCell ref="B53:D53"/>
    <mergeCell ref="E52:J56"/>
    <mergeCell ref="A5:J5"/>
    <mergeCell ref="A11:J11"/>
    <mergeCell ref="A51:J51"/>
    <mergeCell ref="B9:D9"/>
  </mergeCells>
  <phoneticPr fontId="2" type="noConversion"/>
  <conditionalFormatting sqref="E12">
    <cfRule type="expression" dxfId="7" priority="2">
      <formula>$D$17&lt;&gt;$D$49</formula>
    </cfRule>
  </conditionalFormatting>
  <conditionalFormatting sqref="E52:J56">
    <cfRule type="expression" dxfId="6" priority="1">
      <formula>$D$55&lt;&gt;$D$71</formula>
    </cfRule>
  </conditionalFormatting>
  <dataValidations count="20">
    <dataValidation type="list" allowBlank="1" showInputMessage="1" showErrorMessage="1" sqref="M35">
      <formula1>$O$15:$O$16</formula1>
    </dataValidation>
    <dataValidation allowBlank="1" showInputMessage="1" showErrorMessage="1" promptTitle="As of Date:" prompt="Enter the effective date of the proposed change(s)" sqref="B7"/>
    <dataValidation allowBlank="1" showInputMessage="1" showErrorMessage="1" promptTitle="Title of Appointment:" prompt="Enter the UM Appointment Title of the investigator the worksheet is being completed for" sqref="B13"/>
    <dataValidation allowBlank="1" showInputMessage="1" showErrorMessage="1" promptTitle="Unit:" prompt="Enter the Dept/Unit of the investigator for the HR Record being calculated" sqref="B15"/>
    <dataValidation allowBlank="1" showInputMessage="1" showErrorMessage="1" promptTitle="UM Comp Rate:" prompt="Enter the Comp Rate of the investigator for the HR Record the worksheet is being completed for" sqref="B17"/>
    <dataValidation allowBlank="1" showInputMessage="1" showErrorMessage="1" promptTitle="Appointment Period:" prompt="Enter the Appointment Period months (e.g. 12 Month / U-Year) for the HR Record the worksheet represents. _x000a_(for U-Year faculty you may need to consult the administrative home for determination of months)_x000a_" sqref="B19"/>
    <dataValidation type="list" allowBlank="1" showInputMessage="1" showErrorMessage="1" promptTitle="Subject to DHHS Cap?" prompt="If project is subject to DHHS Cap select 'Yes' from the drop down menu._x000a__x000a_Information carries to UM HR System Numbers Tab." sqref="A22:A33">
      <formula1>$O$15:$O$16</formula1>
    </dataValidation>
    <dataValidation allowBlank="1" showInputMessage="1" showErrorMessage="1" promptTitle="Research" prompt="Enter identifying project information for research projects here_x000a_(this includes cost-share projects)" sqref="B22:B33"/>
    <dataValidation allowBlank="1" showInputMessage="1" showErrorMessage="1" promptTitle="Shortcode" prompt="Enter the shortcode for the information recorded in column B" sqref="C38:C47 C22:C33"/>
    <dataValidation allowBlank="1" showInputMessage="1" showErrorMessage="1" promptTitle="Other Activities" prompt="Enter Additional Other Activities here" sqref="B41:B47"/>
    <dataValidation allowBlank="1" showInputMessage="1" showErrorMessage="1" promptTitle="Hrs/Week:" prompt="Enter the hours per week for the VA Appointment:_x000a_ 5 = 1/8      25 = 5/8_x000a_10 = 2/8     30 = 6/8_x000a_15 = 3/8     35 = 7/8_x000a_20 = 4/8     40 = 8/8" sqref="D55"/>
    <dataValidation allowBlank="1" showInputMessage="1" showErrorMessage="1" promptTitle="VA Salary:" prompt="Enter the VA Comp Rate" sqref="B55"/>
    <dataValidation allowBlank="1" showInputMessage="1" showErrorMessage="1" promptTitle="Title of Appointment:" prompt="Enter the VA Appointment Title for the investigator the worksheet is being completed for" sqref="B53:D53"/>
    <dataValidation allowBlank="1" showInputMessage="1" showErrorMessage="1" promptTitle="Date Created:" prompt="Enter the date the worksheet is being completed" sqref="J1:J2"/>
    <dataValidation type="whole" allowBlank="1" showInputMessage="1" showErrorMessage="1" errorTitle="% of Total Responsibilities" error="% of Total Responsiblities must equal 100%" sqref="H49">
      <formula1>100</formula1>
      <formula2>100</formula2>
    </dataValidation>
    <dataValidation type="custom" allowBlank="1" showInputMessage="1" showErrorMessage="1" errorTitle="Total University Hours" error="Total Unversity Hours (D49) must equal Hrs/Week (D17) for calcuations to be accurate" sqref="D49">
      <formula1>IFD49&lt;&gt;D17</formula1>
    </dataValidation>
    <dataValidation allowBlank="1" showInputMessage="1" showErrorMessage="1" promptTitle="INVESTIGATOR:" prompt="Enter the name of the investigator the worksheet is being completed for" sqref="B9:D9"/>
    <dataValidation allowBlank="1" showInputMessage="1" showErrorMessage="1" promptTitle="Hours" prompt="Enter the number of hours under the VA appointment spent on this activity" sqref="D59:D62 D65 D69"/>
    <dataValidation allowBlank="1" showInputMessage="1" showErrorMessage="1" promptTitle="Hrs/Week" prompt="Enter the average number of hours per week the investigator works under this appointment._x000a_*Note: for partial appointments (less than 1 FTE) you will need to normalize hours worked to correspond to FTE, i.e. .5FTE = 20 hrs)" sqref="D17"/>
    <dataValidation allowBlank="1" showInputMessage="1" showErrorMessage="1" promptTitle="Hours" prompt="Enter number of hours out of Hrs/Week spent on this activity. _x000a_Total hours worked across activites must be equal to Hrs/Week." sqref="D22:D33 D38:D47"/>
  </dataValidations>
  <printOptions horizontalCentered="1"/>
  <pageMargins left="0.5" right="0.5" top="0.5" bottom="0.5" header="0.33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zoomScaleSheetLayoutView="100" workbookViewId="0"/>
  </sheetViews>
  <sheetFormatPr defaultColWidth="11.42578125" defaultRowHeight="12.75"/>
  <cols>
    <col min="1" max="1" width="13.5703125" style="23" customWidth="1"/>
    <col min="2" max="2" width="12.42578125" style="23" customWidth="1"/>
    <col min="3" max="3" width="12.140625" style="23" customWidth="1"/>
    <col min="4" max="4" width="14.140625" style="23" customWidth="1"/>
    <col min="5" max="5" width="12.42578125" style="23" customWidth="1"/>
    <col min="6" max="6" width="3" style="23" customWidth="1"/>
    <col min="7" max="7" width="14.140625" style="23" customWidth="1"/>
    <col min="8" max="8" width="2.7109375" style="23" customWidth="1"/>
    <col min="9" max="9" width="11.42578125" style="24" customWidth="1"/>
    <col min="10" max="10" width="11.42578125" style="25" customWidth="1"/>
    <col min="11" max="16384" width="11.42578125" style="23"/>
  </cols>
  <sheetData>
    <row r="1" spans="1:11">
      <c r="A1" s="267" t="str">
        <f>'VA MoU &amp; Cost Share Directions'!A1</f>
        <v>FORM REVISED 1/2020 for 1/5/2020 Executive Level.</v>
      </c>
    </row>
    <row r="3" spans="1:11">
      <c r="A3" s="88"/>
      <c r="B3" s="44"/>
      <c r="C3" s="15" t="s">
        <v>124</v>
      </c>
      <c r="E3" s="44"/>
      <c r="F3" s="44"/>
      <c r="H3" s="44"/>
      <c r="K3" s="88"/>
    </row>
    <row r="4" spans="1:11">
      <c r="A4" s="88"/>
      <c r="B4" s="44"/>
      <c r="C4" s="15" t="s">
        <v>0</v>
      </c>
      <c r="E4" s="44"/>
      <c r="F4" s="44"/>
      <c r="G4" s="44"/>
      <c r="H4" s="44"/>
      <c r="K4" s="88"/>
    </row>
    <row r="5" spans="1:11">
      <c r="I5" s="23"/>
    </row>
    <row r="6" spans="1:11" ht="5.25" customHeight="1">
      <c r="I6" s="89"/>
    </row>
    <row r="7" spans="1:11" ht="15.75">
      <c r="A7" s="271" t="s">
        <v>1</v>
      </c>
      <c r="B7" s="271"/>
      <c r="C7" s="271"/>
      <c r="D7" s="271"/>
      <c r="E7" s="271"/>
      <c r="F7" s="271"/>
      <c r="G7" s="271"/>
      <c r="H7" s="271"/>
      <c r="I7" s="272"/>
      <c r="J7" s="268"/>
    </row>
    <row r="8" spans="1:11" ht="15.75">
      <c r="A8" s="271" t="s">
        <v>30</v>
      </c>
      <c r="B8" s="271"/>
      <c r="C8" s="271"/>
      <c r="D8" s="271"/>
      <c r="E8" s="271"/>
      <c r="F8" s="271"/>
      <c r="G8" s="271"/>
      <c r="H8" s="271"/>
      <c r="I8" s="272"/>
      <c r="J8" s="268"/>
    </row>
    <row r="9" spans="1:11" ht="15.75">
      <c r="A9" s="271" t="s">
        <v>31</v>
      </c>
      <c r="B9" s="271"/>
      <c r="C9" s="271"/>
      <c r="D9" s="271"/>
      <c r="E9" s="271"/>
      <c r="F9" s="271"/>
      <c r="G9" s="271"/>
      <c r="H9" s="271"/>
      <c r="I9" s="272"/>
      <c r="J9" s="268"/>
    </row>
    <row r="10" spans="1:11" ht="15.75">
      <c r="A10" s="271" t="s">
        <v>44</v>
      </c>
      <c r="B10" s="271"/>
      <c r="C10" s="271"/>
      <c r="D10" s="271"/>
      <c r="E10" s="271"/>
      <c r="F10" s="271"/>
      <c r="G10" s="271"/>
      <c r="H10" s="271"/>
      <c r="I10" s="272"/>
      <c r="J10" s="268"/>
    </row>
    <row r="11" spans="1:11" ht="15.75">
      <c r="A11" s="273" t="s">
        <v>23</v>
      </c>
      <c r="B11" s="273"/>
      <c r="C11" s="273"/>
      <c r="D11" s="273"/>
      <c r="E11" s="273"/>
      <c r="F11" s="273"/>
      <c r="G11" s="273"/>
      <c r="H11" s="273"/>
      <c r="I11" s="272"/>
      <c r="J11" s="268"/>
    </row>
    <row r="13" spans="1:11">
      <c r="B13" s="31" t="s">
        <v>2</v>
      </c>
      <c r="C13" s="90" t="str">
        <f>IF(Wksht!B9="","",Wksht!B9)</f>
        <v/>
      </c>
      <c r="D13" s="32"/>
      <c r="E13" s="25"/>
      <c r="F13" s="34" t="s">
        <v>95</v>
      </c>
      <c r="G13" s="90" t="str">
        <f>IF(Wksht!B15="","",Wksht!B15)</f>
        <v/>
      </c>
      <c r="H13" s="32"/>
      <c r="I13" s="91"/>
    </row>
    <row r="14" spans="1:11">
      <c r="E14" s="25"/>
      <c r="F14" s="25"/>
      <c r="G14" s="25"/>
    </row>
    <row r="15" spans="1:11">
      <c r="B15" s="31" t="s">
        <v>3</v>
      </c>
      <c r="C15" s="33" t="str">
        <f>IF(Wksht!B7="","",Wksht!B7)</f>
        <v/>
      </c>
      <c r="D15" s="33"/>
      <c r="E15" s="36"/>
      <c r="F15" s="25"/>
      <c r="G15" s="25"/>
    </row>
    <row r="17" spans="1:9">
      <c r="A17" s="92" t="s">
        <v>4</v>
      </c>
      <c r="B17" s="37"/>
    </row>
    <row r="18" spans="1:9">
      <c r="A18" s="25"/>
      <c r="G18" s="38" t="s">
        <v>5</v>
      </c>
    </row>
    <row r="19" spans="1:9">
      <c r="G19" s="38" t="s">
        <v>24</v>
      </c>
    </row>
    <row r="20" spans="1:9">
      <c r="E20" s="38"/>
      <c r="F20" s="38"/>
      <c r="G20" s="38" t="s">
        <v>6</v>
      </c>
      <c r="H20" s="40"/>
      <c r="I20" s="41" t="s">
        <v>9</v>
      </c>
    </row>
    <row r="21" spans="1:9">
      <c r="A21" s="42" t="s">
        <v>7</v>
      </c>
      <c r="C21" s="43" t="s">
        <v>8</v>
      </c>
      <c r="D21" s="44"/>
    </row>
    <row r="22" spans="1:9">
      <c r="A22" s="23" t="str">
        <f>IF(Wksht!B13="","",Wksht!B13)</f>
        <v/>
      </c>
      <c r="E22" s="25"/>
      <c r="G22" s="23" t="s">
        <v>29</v>
      </c>
    </row>
    <row r="23" spans="1:9">
      <c r="C23" s="23" t="s">
        <v>22</v>
      </c>
      <c r="E23" s="25"/>
      <c r="F23" s="25"/>
      <c r="G23" s="93">
        <f>Wksht!F34</f>
        <v>0</v>
      </c>
      <c r="I23" s="52" t="str">
        <f>Wksht!H34</f>
        <v/>
      </c>
    </row>
    <row r="24" spans="1:9">
      <c r="E24" s="25"/>
      <c r="F24" s="25"/>
      <c r="G24" s="94"/>
      <c r="I24" s="51"/>
    </row>
    <row r="25" spans="1:9">
      <c r="C25" s="23" t="s">
        <v>10</v>
      </c>
      <c r="E25" s="25"/>
      <c r="G25" s="94"/>
      <c r="I25" s="51"/>
    </row>
    <row r="26" spans="1:9">
      <c r="C26" s="23" t="s">
        <v>11</v>
      </c>
      <c r="E26" s="25"/>
      <c r="F26" s="25"/>
      <c r="G26" s="93">
        <f>Wksht!F48</f>
        <v>0</v>
      </c>
      <c r="I26" s="52" t="str">
        <f>Wksht!H48</f>
        <v/>
      </c>
    </row>
    <row r="27" spans="1:9">
      <c r="E27" s="25"/>
      <c r="G27" s="94"/>
    </row>
    <row r="28" spans="1:9">
      <c r="C28" s="45" t="s">
        <v>27</v>
      </c>
      <c r="E28" s="25"/>
      <c r="F28" s="25"/>
      <c r="G28" s="54">
        <f>Wksht!F49</f>
        <v>0</v>
      </c>
    </row>
    <row r="29" spans="1:9">
      <c r="E29" s="25"/>
    </row>
    <row r="30" spans="1:9">
      <c r="E30" s="25"/>
    </row>
    <row r="32" spans="1:9">
      <c r="I32" s="56"/>
    </row>
    <row r="33" spans="1:10">
      <c r="A33" s="92" t="s">
        <v>12</v>
      </c>
      <c r="B33" s="37"/>
    </row>
    <row r="34" spans="1:10">
      <c r="A34" s="32">
        <f>Wksht!D55</f>
        <v>0</v>
      </c>
      <c r="B34" s="23" t="s">
        <v>13</v>
      </c>
      <c r="G34" s="38" t="s">
        <v>5</v>
      </c>
      <c r="I34" s="57"/>
    </row>
    <row r="35" spans="1:10">
      <c r="G35" s="38" t="s">
        <v>25</v>
      </c>
    </row>
    <row r="36" spans="1:10">
      <c r="E36" s="38" t="s">
        <v>26</v>
      </c>
      <c r="F36" s="38"/>
      <c r="G36" s="38" t="s">
        <v>6</v>
      </c>
    </row>
    <row r="37" spans="1:10">
      <c r="A37" s="42" t="s">
        <v>7</v>
      </c>
      <c r="C37" s="43" t="s">
        <v>8</v>
      </c>
      <c r="D37" s="44"/>
      <c r="H37" s="40"/>
    </row>
    <row r="38" spans="1:10">
      <c r="A38" s="23" t="str">
        <f>IF(Wksht!B53="","",Wksht!B53)</f>
        <v>VA Professor</v>
      </c>
    </row>
    <row r="39" spans="1:10">
      <c r="C39" s="23" t="s">
        <v>22</v>
      </c>
    </row>
    <row r="40" spans="1:10">
      <c r="C40" s="60" t="s">
        <v>46</v>
      </c>
      <c r="D40" s="60"/>
      <c r="E40" s="53">
        <f>Wksht!D63</f>
        <v>0</v>
      </c>
      <c r="F40" s="25"/>
      <c r="G40" s="93">
        <f>Wksht!F63</f>
        <v>0</v>
      </c>
      <c r="I40" s="52">
        <f>IFERROR(Wksht!H63,"")</f>
        <v>0</v>
      </c>
    </row>
    <row r="41" spans="1:10">
      <c r="E41" s="39"/>
      <c r="G41" s="50"/>
      <c r="I41" s="58"/>
      <c r="J41" s="59"/>
    </row>
    <row r="42" spans="1:10">
      <c r="C42" s="23" t="s">
        <v>48</v>
      </c>
      <c r="E42" s="39"/>
      <c r="G42" s="50"/>
      <c r="I42" s="51"/>
    </row>
    <row r="43" spans="1:10">
      <c r="C43" s="23" t="s">
        <v>47</v>
      </c>
      <c r="E43" s="53">
        <f>Wksht!D65+Wksht!D69</f>
        <v>0</v>
      </c>
      <c r="F43" s="25"/>
      <c r="G43" s="274" t="str">
        <f>IFERROR(Wksht!F65+Wksht!F69,"0.00%")</f>
        <v>0.00%</v>
      </c>
      <c r="I43" s="52" t="str">
        <f>IFERROR(Wksht!H65+Wksht!H69,"")</f>
        <v/>
      </c>
    </row>
    <row r="44" spans="1:10">
      <c r="E44" s="39"/>
      <c r="G44" s="50"/>
      <c r="I44" s="51"/>
    </row>
    <row r="45" spans="1:10">
      <c r="C45" s="45" t="s">
        <v>28</v>
      </c>
      <c r="E45" s="46">
        <f>Wksht!D71</f>
        <v>0</v>
      </c>
      <c r="F45" s="25"/>
      <c r="G45" s="54">
        <f>Wksht!F71</f>
        <v>0</v>
      </c>
      <c r="I45" s="51"/>
    </row>
    <row r="46" spans="1:10" ht="27" customHeight="1">
      <c r="I46" s="51"/>
      <c r="J46" s="71"/>
    </row>
    <row r="47" spans="1:10">
      <c r="C47" s="45" t="s">
        <v>14</v>
      </c>
      <c r="H47" s="95"/>
      <c r="I47" s="48" t="str">
        <f>Wksht!H74</f>
        <v/>
      </c>
    </row>
    <row r="48" spans="1:10">
      <c r="C48" s="45"/>
      <c r="G48" s="72"/>
    </row>
    <row r="49" spans="1:9">
      <c r="C49" s="45"/>
      <c r="G49" s="72"/>
    </row>
    <row r="50" spans="1:9">
      <c r="C50" s="45"/>
      <c r="G50" s="72"/>
    </row>
    <row r="51" spans="1:9">
      <c r="A51" s="32"/>
      <c r="B51" s="32"/>
      <c r="C51" s="96"/>
      <c r="G51" s="72"/>
    </row>
    <row r="52" spans="1:9">
      <c r="A52" s="44" t="s">
        <v>15</v>
      </c>
      <c r="B52" s="44"/>
      <c r="C52" s="44"/>
    </row>
    <row r="55" spans="1:9">
      <c r="A55" s="32"/>
      <c r="B55" s="32"/>
      <c r="C55" s="32"/>
      <c r="E55" s="32"/>
      <c r="F55" s="32"/>
      <c r="G55" s="32"/>
      <c r="H55" s="32"/>
      <c r="I55" s="91"/>
    </row>
    <row r="56" spans="1:9">
      <c r="A56" s="44" t="s">
        <v>16</v>
      </c>
      <c r="B56" s="44"/>
      <c r="C56" s="44"/>
      <c r="F56" s="44" t="s">
        <v>17</v>
      </c>
      <c r="G56" s="44"/>
      <c r="H56" s="44"/>
    </row>
    <row r="59" spans="1:9">
      <c r="A59" s="25"/>
      <c r="B59" s="25"/>
      <c r="C59" s="25"/>
      <c r="E59" s="32"/>
      <c r="F59" s="32"/>
      <c r="G59" s="32"/>
      <c r="H59" s="32"/>
      <c r="I59" s="91"/>
    </row>
    <row r="60" spans="1:9">
      <c r="A60" s="44"/>
      <c r="B60" s="44"/>
      <c r="C60" s="44"/>
      <c r="F60" s="44" t="s">
        <v>18</v>
      </c>
      <c r="G60" s="44"/>
      <c r="H60" s="44"/>
    </row>
    <row r="64" spans="1:9" ht="15.75">
      <c r="A64" s="271" t="s">
        <v>19</v>
      </c>
      <c r="B64" s="269"/>
      <c r="C64" s="269"/>
      <c r="D64" s="269"/>
      <c r="E64" s="269"/>
      <c r="F64" s="269"/>
      <c r="G64" s="269"/>
      <c r="H64" s="269"/>
      <c r="I64" s="270"/>
    </row>
    <row r="65" spans="1:9" ht="15.75">
      <c r="A65" s="271" t="s">
        <v>20</v>
      </c>
      <c r="B65" s="269"/>
      <c r="C65" s="269"/>
      <c r="D65" s="269"/>
      <c r="E65" s="269"/>
      <c r="F65" s="269"/>
      <c r="G65" s="269"/>
      <c r="H65" s="269"/>
      <c r="I65" s="270"/>
    </row>
    <row r="66" spans="1:9" ht="15.75">
      <c r="A66" s="271" t="s">
        <v>21</v>
      </c>
      <c r="B66" s="269"/>
      <c r="C66" s="269"/>
      <c r="D66" s="269"/>
      <c r="E66" s="269"/>
      <c r="F66" s="269"/>
      <c r="G66" s="269"/>
      <c r="H66" s="269"/>
      <c r="I66" s="270"/>
    </row>
  </sheetData>
  <phoneticPr fontId="2" type="noConversion"/>
  <printOptions horizontalCentered="1"/>
  <pageMargins left="0.5" right="0.5" top="0.52" bottom="0.49" header="0.3" footer="0.3"/>
  <pageSetup scale="85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ColWidth="8.85546875" defaultRowHeight="12.75"/>
  <cols>
    <col min="1" max="1" width="26" style="23" customWidth="1"/>
    <col min="2" max="2" width="8.85546875" style="23"/>
    <col min="3" max="3" width="45.28515625" style="23" customWidth="1"/>
    <col min="4" max="16384" width="8.85546875" style="23"/>
  </cols>
  <sheetData>
    <row r="1" spans="1:4">
      <c r="A1" s="15" t="s">
        <v>53</v>
      </c>
      <c r="D1" s="60"/>
    </row>
    <row r="2" spans="1:4">
      <c r="A2" s="38"/>
    </row>
    <row r="3" spans="1:4">
      <c r="A3" s="38"/>
    </row>
    <row r="4" spans="1:4">
      <c r="A4" s="23" t="s">
        <v>64</v>
      </c>
    </row>
    <row r="5" spans="1:4">
      <c r="A5" s="23" t="s">
        <v>65</v>
      </c>
    </row>
    <row r="6" spans="1:4" ht="11.25" customHeight="1"/>
    <row r="7" spans="1:4">
      <c r="A7" s="97" t="s">
        <v>112</v>
      </c>
    </row>
    <row r="8" spans="1:4">
      <c r="A8" s="98" t="s">
        <v>93</v>
      </c>
    </row>
    <row r="9" spans="1:4">
      <c r="A9" s="98" t="s">
        <v>66</v>
      </c>
    </row>
    <row r="10" spans="1:4">
      <c r="A10" s="98" t="s">
        <v>67</v>
      </c>
    </row>
    <row r="11" spans="1:4" ht="7.5" customHeight="1">
      <c r="A11" s="98"/>
    </row>
    <row r="12" spans="1:4">
      <c r="A12" s="97" t="s">
        <v>113</v>
      </c>
    </row>
    <row r="13" spans="1:4">
      <c r="A13" s="97" t="s">
        <v>68</v>
      </c>
    </row>
    <row r="14" spans="1:4" ht="7.5" customHeight="1">
      <c r="A14" s="97"/>
    </row>
    <row r="15" spans="1:4">
      <c r="A15" s="97" t="s">
        <v>114</v>
      </c>
    </row>
    <row r="16" spans="1:4">
      <c r="A16" s="98" t="s">
        <v>69</v>
      </c>
    </row>
    <row r="17" spans="1:1">
      <c r="A17" s="97" t="s">
        <v>70</v>
      </c>
    </row>
    <row r="18" spans="1:1">
      <c r="A18" s="97" t="s">
        <v>71</v>
      </c>
    </row>
    <row r="19" spans="1:1" ht="7.5" customHeight="1">
      <c r="A19" s="97"/>
    </row>
    <row r="20" spans="1:1">
      <c r="A20" s="97" t="s">
        <v>115</v>
      </c>
    </row>
    <row r="21" spans="1:1">
      <c r="A21" s="99" t="s">
        <v>72</v>
      </c>
    </row>
    <row r="22" spans="1:1">
      <c r="A22" s="23" t="s">
        <v>73</v>
      </c>
    </row>
    <row r="23" spans="1:1">
      <c r="A23" s="23" t="s">
        <v>74</v>
      </c>
    </row>
    <row r="24" spans="1:1" ht="7.5" customHeight="1"/>
    <row r="25" spans="1:1">
      <c r="A25" s="97" t="s">
        <v>116</v>
      </c>
    </row>
    <row r="26" spans="1:1">
      <c r="A26" s="23" t="s">
        <v>75</v>
      </c>
    </row>
    <row r="27" spans="1:1">
      <c r="A27" s="23" t="s">
        <v>76</v>
      </c>
    </row>
    <row r="28" spans="1:1" ht="7.5" customHeight="1"/>
    <row r="29" spans="1:1">
      <c r="A29" s="97" t="s">
        <v>117</v>
      </c>
    </row>
    <row r="30" spans="1:1">
      <c r="A30" s="23" t="s">
        <v>77</v>
      </c>
    </row>
    <row r="34" spans="1:5">
      <c r="A34" s="23" t="s">
        <v>54</v>
      </c>
      <c r="B34" s="42"/>
      <c r="C34" s="42"/>
    </row>
    <row r="35" spans="1:5" ht="20.25" customHeight="1">
      <c r="A35" s="23" t="s">
        <v>55</v>
      </c>
    </row>
    <row r="36" spans="1:5" ht="18.75" customHeight="1">
      <c r="A36" s="23" t="s">
        <v>56</v>
      </c>
    </row>
    <row r="37" spans="1:5" ht="18.75" customHeight="1">
      <c r="A37" s="23" t="s">
        <v>57</v>
      </c>
    </row>
    <row r="38" spans="1:5" ht="23.25" customHeight="1">
      <c r="A38" s="23" t="s">
        <v>58</v>
      </c>
    </row>
    <row r="41" spans="1:5">
      <c r="A41" s="100"/>
      <c r="B41" s="100"/>
      <c r="C41" s="14" t="s">
        <v>59</v>
      </c>
      <c r="D41" s="100"/>
      <c r="E41" s="14" t="s">
        <v>60</v>
      </c>
    </row>
    <row r="42" spans="1:5">
      <c r="A42" s="101"/>
      <c r="B42" s="297"/>
      <c r="C42" s="297"/>
      <c r="D42" s="297"/>
      <c r="E42" s="297"/>
    </row>
    <row r="43" spans="1:5" ht="19.5" customHeight="1" thickBot="1">
      <c r="A43" s="102" t="s">
        <v>61</v>
      </c>
      <c r="B43" s="297"/>
      <c r="C43" s="299"/>
      <c r="D43" s="297"/>
      <c r="E43" s="299"/>
    </row>
    <row r="44" spans="1:5" ht="32.25" customHeight="1" thickBot="1">
      <c r="A44" s="102" t="s">
        <v>78</v>
      </c>
      <c r="B44" s="101"/>
      <c r="C44" s="103"/>
      <c r="D44" s="101"/>
      <c r="E44" s="103"/>
    </row>
    <row r="45" spans="1:5">
      <c r="A45" s="102"/>
      <c r="B45" s="297"/>
      <c r="C45" s="298"/>
      <c r="D45" s="297"/>
      <c r="E45" s="298"/>
    </row>
    <row r="46" spans="1:5" ht="13.5" thickBot="1">
      <c r="A46" s="102" t="s">
        <v>62</v>
      </c>
      <c r="B46" s="297"/>
      <c r="C46" s="299"/>
      <c r="D46" s="297"/>
      <c r="E46" s="299"/>
    </row>
    <row r="47" spans="1:5">
      <c r="A47" s="102"/>
      <c r="B47" s="297"/>
      <c r="C47" s="298"/>
      <c r="D47" s="297"/>
      <c r="E47" s="298"/>
    </row>
    <row r="48" spans="1:5" ht="13.5" thickBot="1">
      <c r="A48" s="102" t="s">
        <v>63</v>
      </c>
      <c r="B48" s="297"/>
      <c r="C48" s="299"/>
      <c r="D48" s="297"/>
      <c r="E48" s="299"/>
    </row>
    <row r="54" spans="1:1" s="85" customFormat="1" ht="12">
      <c r="A54" s="85" t="str">
        <f>'VA MoU &amp; Cost Share Directions'!A55</f>
        <v xml:space="preserve">*The VA Cost Share Agreement is a document required by the VA and is maintained by the VA.  </v>
      </c>
    </row>
    <row r="55" spans="1:1" s="85" customFormat="1" ht="12">
      <c r="A55" s="85" t="str">
        <f>'VA MoU &amp; Cost Share Directions'!A56</f>
        <v>Any questions about the form may be directed to:  The VA Research Office, 845-5602</v>
      </c>
    </row>
    <row r="56" spans="1:1" s="85" customFormat="1" ht="12"/>
    <row r="57" spans="1:1" s="60" customFormat="1"/>
  </sheetData>
  <mergeCells count="12">
    <mergeCell ref="B47:B48"/>
    <mergeCell ref="C47:C48"/>
    <mergeCell ref="D47:D48"/>
    <mergeCell ref="E47:E48"/>
    <mergeCell ref="B42:B43"/>
    <mergeCell ref="C42:C43"/>
    <mergeCell ref="D42:D43"/>
    <mergeCell ref="E42:E43"/>
    <mergeCell ref="B45:B46"/>
    <mergeCell ref="C45:C46"/>
    <mergeCell ref="D45:D46"/>
    <mergeCell ref="E45:E46"/>
  </mergeCells>
  <phoneticPr fontId="2" type="noConversion"/>
  <pageMargins left="0.35" right="0.41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1"/>
  <sheetViews>
    <sheetView zoomScale="90" zoomScaleNormal="90" workbookViewId="0"/>
  </sheetViews>
  <sheetFormatPr defaultColWidth="9.140625" defaultRowHeight="12.75"/>
  <cols>
    <col min="1" max="1" width="16.42578125" style="7" customWidth="1"/>
    <col min="2" max="2" width="14.7109375" style="7" customWidth="1"/>
    <col min="3" max="3" width="12.7109375" style="7" customWidth="1"/>
    <col min="4" max="4" width="8.28515625" style="7" customWidth="1"/>
    <col min="5" max="5" width="18.28515625" style="7" customWidth="1"/>
    <col min="6" max="6" width="12.7109375" style="7" customWidth="1"/>
    <col min="7" max="11" width="15.7109375" style="7" customWidth="1"/>
    <col min="12" max="12" width="14.42578125" style="7" customWidth="1"/>
    <col min="13" max="13" width="14.7109375" style="7" customWidth="1"/>
    <col min="14" max="14" width="11.85546875" style="7" customWidth="1"/>
    <col min="15" max="15" width="13.7109375" style="7" customWidth="1"/>
    <col min="16" max="18" width="9.140625" style="8"/>
    <col min="19" max="19" width="13.28515625" style="8" customWidth="1"/>
    <col min="20" max="59" width="9.140625" style="8"/>
    <col min="60" max="16384" width="9.140625" style="7"/>
  </cols>
  <sheetData>
    <row r="1" spans="1:59">
      <c r="A1" s="107" t="str">
        <f>'VA MoU &amp; Cost Share Directions'!A1</f>
        <v>FORM REVISED 1/2020 for 1/5/2020 Executive Level.</v>
      </c>
      <c r="D1" s="8"/>
      <c r="K1" s="3"/>
      <c r="L1" s="115" t="str">
        <f>Wksht!H1</f>
        <v>Date Created:</v>
      </c>
      <c r="M1" s="248" t="str">
        <f>IF(Wksht!J1=0,"",Wksht!J1)</f>
        <v/>
      </c>
    </row>
    <row r="2" spans="1:59" ht="4.9000000000000004" customHeight="1">
      <c r="A2" s="107"/>
      <c r="D2" s="8"/>
      <c r="K2" s="3"/>
      <c r="L2" s="115"/>
      <c r="M2" s="248"/>
    </row>
    <row r="3" spans="1:59">
      <c r="A3" s="199" t="s">
        <v>192</v>
      </c>
      <c r="B3" s="200"/>
      <c r="C3" s="201"/>
      <c r="D3" s="201"/>
      <c r="E3" s="201"/>
      <c r="F3" s="201"/>
      <c r="G3" s="201"/>
      <c r="H3" s="200"/>
      <c r="I3" s="201"/>
      <c r="J3" s="8"/>
      <c r="S3" s="140" t="s">
        <v>178</v>
      </c>
    </row>
    <row r="4" spans="1:59" ht="18">
      <c r="B4" s="135"/>
      <c r="C4" s="17"/>
      <c r="D4" s="17"/>
      <c r="I4" s="114" t="s">
        <v>147</v>
      </c>
      <c r="J4" s="3"/>
      <c r="K4" s="3"/>
    </row>
    <row r="5" spans="1:59">
      <c r="S5" s="140" t="s">
        <v>177</v>
      </c>
    </row>
    <row r="6" spans="1:59">
      <c r="D6" s="8"/>
      <c r="J6" s="21"/>
    </row>
    <row r="7" spans="1:59" s="1" customFormat="1" ht="18">
      <c r="A7" s="7"/>
      <c r="B7" s="113" t="s">
        <v>151</v>
      </c>
      <c r="C7" s="245">
        <f>Wksht!B19</f>
        <v>12</v>
      </c>
      <c r="D7" s="171" t="s">
        <v>198</v>
      </c>
      <c r="F7" s="17"/>
      <c r="P7" s="2"/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s="3" customFormat="1" ht="4.9000000000000004" customHeight="1">
      <c r="D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3" customFormat="1" ht="12" customHeight="1">
      <c r="A9" s="7"/>
      <c r="B9" s="6" t="s">
        <v>130</v>
      </c>
      <c r="C9" s="246">
        <f>Wksht!B17</f>
        <v>0</v>
      </c>
      <c r="D9" s="104"/>
      <c r="E9" s="9" t="s">
        <v>159</v>
      </c>
      <c r="F9" s="246">
        <f>Wksht!B55</f>
        <v>0</v>
      </c>
      <c r="M9" s="17"/>
      <c r="N9" s="10"/>
      <c r="P9" s="4"/>
      <c r="Q9" s="4"/>
      <c r="R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4.9000000000000004" customHeight="1">
      <c r="D10" s="8"/>
      <c r="L10" s="11"/>
      <c r="N10" s="11"/>
    </row>
    <row r="11" spans="1:59" s="3" customFormat="1">
      <c r="B11" s="9" t="s">
        <v>164</v>
      </c>
      <c r="C11" s="104">
        <f>C13*40</f>
        <v>0</v>
      </c>
      <c r="D11" s="21" t="s">
        <v>137</v>
      </c>
      <c r="L11" s="16"/>
      <c r="N11" s="4"/>
      <c r="O11" s="4"/>
      <c r="P11" s="4"/>
      <c r="Q11" s="4"/>
      <c r="R11" s="4"/>
      <c r="S11" s="275">
        <v>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9" ht="4.9000000000000004" customHeight="1">
      <c r="D12" s="8"/>
      <c r="L12" s="11"/>
      <c r="M12" s="11"/>
      <c r="S12" s="7"/>
    </row>
    <row r="13" spans="1:59">
      <c r="B13" s="9" t="s">
        <v>165</v>
      </c>
      <c r="C13" s="247">
        <f>Wksht!D17/(Wksht!D17+Wksht!D55+Wksht!C77)</f>
        <v>0</v>
      </c>
      <c r="D13" s="21" t="s">
        <v>138</v>
      </c>
      <c r="K13" s="11"/>
      <c r="L13" s="11"/>
      <c r="M13" s="11"/>
      <c r="S13" s="278">
        <v>0</v>
      </c>
    </row>
    <row r="14" spans="1:59" ht="16.149999999999999" customHeight="1">
      <c r="A14" s="5"/>
      <c r="B14" s="104"/>
      <c r="C14" s="110"/>
      <c r="D14" s="110"/>
      <c r="K14" s="11"/>
      <c r="L14" s="11"/>
      <c r="M14" s="11"/>
    </row>
    <row r="15" spans="1:59">
      <c r="A15" s="10" t="s">
        <v>127</v>
      </c>
    </row>
    <row r="16" spans="1:59">
      <c r="D16" s="8"/>
      <c r="L16" s="11"/>
      <c r="M16" s="11"/>
      <c r="S16" s="7"/>
    </row>
    <row r="17" spans="1:59" ht="25.5">
      <c r="A17" s="254"/>
      <c r="B17" s="254"/>
      <c r="C17" s="254"/>
      <c r="D17" s="254"/>
      <c r="E17" s="255" t="s">
        <v>176</v>
      </c>
      <c r="F17" s="309" t="s">
        <v>134</v>
      </c>
      <c r="G17" s="310"/>
      <c r="H17" s="309" t="s">
        <v>136</v>
      </c>
      <c r="I17" s="310"/>
      <c r="J17" s="256"/>
      <c r="K17" s="254"/>
      <c r="N17" s="20"/>
      <c r="O17" s="8"/>
      <c r="BG17" s="7"/>
    </row>
    <row r="18" spans="1:59">
      <c r="A18" s="254"/>
      <c r="B18" s="10"/>
      <c r="C18" s="3"/>
      <c r="D18" s="113" t="s">
        <v>203</v>
      </c>
      <c r="E18" s="257">
        <f>197300/12*C7</f>
        <v>197300</v>
      </c>
      <c r="F18" s="311">
        <f>C13*E18</f>
        <v>0</v>
      </c>
      <c r="G18" s="312"/>
      <c r="H18" s="314" t="str">
        <f>IF(C9&gt;F18,"Yes","No")</f>
        <v>No</v>
      </c>
      <c r="I18" s="315"/>
      <c r="J18" s="254"/>
      <c r="K18" s="254"/>
      <c r="M18" s="204"/>
    </row>
    <row r="19" spans="1:59" ht="4.9000000000000004" customHeight="1">
      <c r="D19" s="8"/>
      <c r="L19" s="11"/>
      <c r="N19" s="11"/>
    </row>
    <row r="20" spans="1:59">
      <c r="B20" s="18"/>
      <c r="D20" s="19" t="s">
        <v>202</v>
      </c>
      <c r="E20" s="106">
        <v>192300</v>
      </c>
      <c r="F20" s="313">
        <f>E20*C13</f>
        <v>0</v>
      </c>
      <c r="G20" s="302"/>
      <c r="H20" s="314" t="str">
        <f>IF(C9&gt;F20,"Yes","No")</f>
        <v>No</v>
      </c>
      <c r="I20" s="302"/>
    </row>
    <row r="21" spans="1:59">
      <c r="G21" s="306" t="s">
        <v>169</v>
      </c>
      <c r="H21" s="307"/>
      <c r="I21" s="307"/>
      <c r="J21" s="307"/>
      <c r="K21" s="307"/>
    </row>
    <row r="22" spans="1:59" ht="4.9000000000000004" customHeight="1">
      <c r="D22" s="8"/>
      <c r="G22" s="307"/>
      <c r="H22" s="307"/>
      <c r="I22" s="307"/>
      <c r="J22" s="307"/>
      <c r="K22" s="307"/>
      <c r="L22" s="11"/>
      <c r="M22" s="11"/>
      <c r="S22" s="7"/>
    </row>
    <row r="23" spans="1:59" ht="19.149999999999999" customHeight="1" thickBot="1">
      <c r="A23" s="9" t="s">
        <v>40</v>
      </c>
      <c r="B23" s="303" t="str">
        <f>IF(Wksht!B9="","",Wksht!B9)</f>
        <v/>
      </c>
      <c r="C23" s="304"/>
      <c r="D23" s="304"/>
      <c r="E23" s="304"/>
      <c r="F23" s="105"/>
      <c r="G23" s="307"/>
      <c r="H23" s="307"/>
      <c r="I23" s="307"/>
      <c r="J23" s="307"/>
      <c r="K23" s="307"/>
    </row>
    <row r="24" spans="1:59" ht="16.899999999999999" customHeight="1" thickTop="1" thickBot="1">
      <c r="A24" s="9" t="s">
        <v>94</v>
      </c>
      <c r="B24" s="303" t="str">
        <f>IF(Wksht!B15="","",Wksht!B15)</f>
        <v/>
      </c>
      <c r="C24" s="305"/>
      <c r="D24" s="305"/>
      <c r="E24" s="305"/>
      <c r="G24" s="308"/>
      <c r="H24" s="308"/>
      <c r="I24" s="308"/>
      <c r="J24" s="308"/>
      <c r="K24" s="308"/>
      <c r="L24" s="249" t="s">
        <v>99</v>
      </c>
      <c r="M24" s="250" t="str">
        <f>IF(Wksht!B7=0,"",Wksht!B7)</f>
        <v/>
      </c>
    </row>
    <row r="25" spans="1:59" s="13" customFormat="1" ht="67.900000000000006" customHeight="1" thickBot="1">
      <c r="A25" s="167" t="s">
        <v>120</v>
      </c>
      <c r="B25" s="168" t="s">
        <v>119</v>
      </c>
      <c r="C25" s="168" t="s">
        <v>97</v>
      </c>
      <c r="D25" s="168" t="s">
        <v>149</v>
      </c>
      <c r="E25" s="169" t="s">
        <v>180</v>
      </c>
      <c r="F25" s="168" t="s">
        <v>121</v>
      </c>
      <c r="G25" s="168" t="s">
        <v>135</v>
      </c>
      <c r="H25" s="168" t="s">
        <v>122</v>
      </c>
      <c r="I25" s="168" t="s">
        <v>123</v>
      </c>
      <c r="J25" s="168" t="s">
        <v>172</v>
      </c>
      <c r="K25" s="170" t="s">
        <v>126</v>
      </c>
      <c r="L25" s="130" t="s">
        <v>150</v>
      </c>
      <c r="M25" s="205" t="s">
        <v>171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15">
      <c r="A26" s="251" t="str">
        <f>Wksht!F22</f>
        <v/>
      </c>
      <c r="B26" s="252" t="str">
        <f>Wksht!B22</f>
        <v>Grant 1</v>
      </c>
      <c r="C26" s="253" t="str">
        <f>Wksht!C22</f>
        <v>XXXXXX</v>
      </c>
      <c r="D26" s="166">
        <f>Wksht!A22</f>
        <v>0</v>
      </c>
      <c r="E26" s="122"/>
      <c r="F26" s="123" t="str">
        <f>IFERROR(A26*$C$13,"")</f>
        <v/>
      </c>
      <c r="G26" s="136">
        <f>IF(E26="",$C$9,IF(AND(E26="2019 Exec Lvl II",$C$9&gt;$F$18),$F$18,IF(AND(E26="2018 Exec Lvl II",$C$9&gt;$F$20),$F$20,$C$9)))</f>
        <v>0</v>
      </c>
      <c r="H26" s="137">
        <f>$C$9-G26</f>
        <v>0</v>
      </c>
      <c r="I26" s="137" t="str">
        <f>IFERROR(G26*F26/$C$13,"")</f>
        <v/>
      </c>
      <c r="J26" s="137" t="str">
        <f>IFERROR(H26*F26/$C$13,"")</f>
        <v/>
      </c>
      <c r="K26" s="124" t="str">
        <f>IFERROR(F26/$C$13,"")</f>
        <v/>
      </c>
      <c r="L26" s="131" t="str">
        <f>F26</f>
        <v/>
      </c>
      <c r="M26" s="193" t="str">
        <f>IFERROR(ROUNDDOWN(I26/$C$9,5),"")</f>
        <v/>
      </c>
      <c r="N26" s="206"/>
    </row>
    <row r="27" spans="1:59" ht="15">
      <c r="A27" s="251" t="str">
        <f>Wksht!F23</f>
        <v/>
      </c>
      <c r="B27" s="252" t="str">
        <f>Wksht!B23</f>
        <v>Grant 2</v>
      </c>
      <c r="C27" s="253" t="str">
        <f>Wksht!C23</f>
        <v>XXXXXX</v>
      </c>
      <c r="D27" s="166">
        <f>Wksht!A23</f>
        <v>0</v>
      </c>
      <c r="E27" s="122"/>
      <c r="F27" s="123" t="str">
        <f t="shared" ref="F27:F37" si="0">IFERROR(A27*$C$13,"")</f>
        <v/>
      </c>
      <c r="G27" s="136">
        <f>IF(E27="",$C$9,IF(AND(E27="2019 Exec Lvl II",$C$9&gt;$F$18),$F$18,IF(AND(E27="2018 Exec Lvl II",$C$9&gt;$F$20),$F$20,$C$9)))</f>
        <v>0</v>
      </c>
      <c r="H27" s="137">
        <f>$C$9-G27</f>
        <v>0</v>
      </c>
      <c r="I27" s="137" t="str">
        <f>IFERROR(G27*F27/$C$13,"")</f>
        <v/>
      </c>
      <c r="J27" s="137" t="str">
        <f>IFERROR(H27*F27/$C$13,"")</f>
        <v/>
      </c>
      <c r="K27" s="124" t="str">
        <f t="shared" ref="K27:K37" si="1">IFERROR(F27/$C$13,"")</f>
        <v/>
      </c>
      <c r="L27" s="132" t="str">
        <f t="shared" ref="L27:L37" si="2">F27</f>
        <v/>
      </c>
      <c r="M27" s="194" t="str">
        <f>IFERROR(ROUNDDOWN(I27/$C$9,5),"")</f>
        <v/>
      </c>
      <c r="N27" s="206"/>
      <c r="O27" s="204"/>
    </row>
    <row r="28" spans="1:59" ht="15">
      <c r="A28" s="251" t="str">
        <f>Wksht!F24</f>
        <v/>
      </c>
      <c r="B28" s="252" t="str">
        <f>Wksht!B24</f>
        <v>Grant 3</v>
      </c>
      <c r="C28" s="253" t="str">
        <f>Wksht!C24</f>
        <v>XXXXXX</v>
      </c>
      <c r="D28" s="166">
        <f>Wksht!A24</f>
        <v>0</v>
      </c>
      <c r="E28" s="122"/>
      <c r="F28" s="123" t="str">
        <f t="shared" si="0"/>
        <v/>
      </c>
      <c r="G28" s="136">
        <f t="shared" ref="G28:G37" si="3">IF(E28="",$C$9,IF(AND(E28="2019 Exec Lvl II",$C$9&gt;$F$18),$F$18,IF(AND(E28="2018 Exec Lvl II",$C$9&gt;$F$20),$F$20,$C$9)))</f>
        <v>0</v>
      </c>
      <c r="H28" s="137">
        <f t="shared" ref="H28:H37" si="4">$C$9-G28</f>
        <v>0</v>
      </c>
      <c r="I28" s="137" t="str">
        <f t="shared" ref="I28:I37" si="5">IFERROR(G28*F28/$C$13,"")</f>
        <v/>
      </c>
      <c r="J28" s="137" t="str">
        <f t="shared" ref="J28:J37" si="6">IFERROR(H28*F28/$C$13,"")</f>
        <v/>
      </c>
      <c r="K28" s="124" t="str">
        <f t="shared" si="1"/>
        <v/>
      </c>
      <c r="L28" s="132" t="str">
        <f t="shared" si="2"/>
        <v/>
      </c>
      <c r="M28" s="194" t="str">
        <f>IFERROR(ROUNDDOWN(I28/$C$9,5),"")</f>
        <v/>
      </c>
      <c r="N28" s="206"/>
      <c r="O28" s="204"/>
    </row>
    <row r="29" spans="1:59" ht="15">
      <c r="A29" s="251" t="str">
        <f>Wksht!F25</f>
        <v/>
      </c>
      <c r="B29" s="252" t="str">
        <f>Wksht!B25</f>
        <v>Grant 4</v>
      </c>
      <c r="C29" s="253" t="str">
        <f>Wksht!C25</f>
        <v>XXXXXX</v>
      </c>
      <c r="D29" s="166">
        <f>Wksht!A25</f>
        <v>0</v>
      </c>
      <c r="E29" s="122"/>
      <c r="F29" s="123" t="str">
        <f t="shared" si="0"/>
        <v/>
      </c>
      <c r="G29" s="136">
        <f t="shared" si="3"/>
        <v>0</v>
      </c>
      <c r="H29" s="137">
        <f t="shared" si="4"/>
        <v>0</v>
      </c>
      <c r="I29" s="137" t="str">
        <f t="shared" si="5"/>
        <v/>
      </c>
      <c r="J29" s="137" t="str">
        <f t="shared" si="6"/>
        <v/>
      </c>
      <c r="K29" s="124" t="str">
        <f t="shared" si="1"/>
        <v/>
      </c>
      <c r="L29" s="132" t="str">
        <f t="shared" si="2"/>
        <v/>
      </c>
      <c r="M29" s="194" t="str">
        <f t="shared" ref="M29:M37" si="7">IFERROR(ROUNDDOWN(I29/$C$9,5),"")</f>
        <v/>
      </c>
      <c r="N29" s="206"/>
    </row>
    <row r="30" spans="1:59" ht="15">
      <c r="A30" s="251" t="str">
        <f>Wksht!F26</f>
        <v/>
      </c>
      <c r="B30" s="252" t="str">
        <f>Wksht!B26</f>
        <v>Grant 5</v>
      </c>
      <c r="C30" s="253" t="str">
        <f>Wksht!C26</f>
        <v>XXXXXX</v>
      </c>
      <c r="D30" s="166">
        <f>Wksht!A26</f>
        <v>0</v>
      </c>
      <c r="E30" s="122"/>
      <c r="F30" s="123" t="str">
        <f t="shared" si="0"/>
        <v/>
      </c>
      <c r="G30" s="136">
        <f t="shared" si="3"/>
        <v>0</v>
      </c>
      <c r="H30" s="137">
        <f t="shared" si="4"/>
        <v>0</v>
      </c>
      <c r="I30" s="137" t="str">
        <f t="shared" si="5"/>
        <v/>
      </c>
      <c r="J30" s="137" t="str">
        <f t="shared" si="6"/>
        <v/>
      </c>
      <c r="K30" s="124" t="str">
        <f t="shared" si="1"/>
        <v/>
      </c>
      <c r="L30" s="132" t="str">
        <f t="shared" si="2"/>
        <v/>
      </c>
      <c r="M30" s="194" t="str">
        <f t="shared" si="7"/>
        <v/>
      </c>
      <c r="N30" s="206"/>
    </row>
    <row r="31" spans="1:59" ht="15">
      <c r="A31" s="251" t="str">
        <f>Wksht!F27</f>
        <v/>
      </c>
      <c r="B31" s="252" t="str">
        <f>Wksht!B27</f>
        <v>Grant 6</v>
      </c>
      <c r="C31" s="253" t="str">
        <f>Wksht!C27</f>
        <v>XXXXXX</v>
      </c>
      <c r="D31" s="166">
        <f>Wksht!A27</f>
        <v>0</v>
      </c>
      <c r="E31" s="122"/>
      <c r="F31" s="123" t="str">
        <f t="shared" si="0"/>
        <v/>
      </c>
      <c r="G31" s="136">
        <f t="shared" si="3"/>
        <v>0</v>
      </c>
      <c r="H31" s="137">
        <f t="shared" si="4"/>
        <v>0</v>
      </c>
      <c r="I31" s="137" t="str">
        <f t="shared" si="5"/>
        <v/>
      </c>
      <c r="J31" s="137" t="str">
        <f t="shared" si="6"/>
        <v/>
      </c>
      <c r="K31" s="124" t="str">
        <f t="shared" si="1"/>
        <v/>
      </c>
      <c r="L31" s="132" t="str">
        <f t="shared" si="2"/>
        <v/>
      </c>
      <c r="M31" s="194" t="str">
        <f t="shared" si="7"/>
        <v/>
      </c>
      <c r="N31" s="206"/>
    </row>
    <row r="32" spans="1:59" ht="15">
      <c r="A32" s="251" t="str">
        <f>Wksht!F28</f>
        <v/>
      </c>
      <c r="B32" s="252" t="str">
        <f>Wksht!B28</f>
        <v>Grant 7</v>
      </c>
      <c r="C32" s="253" t="str">
        <f>Wksht!C28</f>
        <v>XXXXXX</v>
      </c>
      <c r="D32" s="166">
        <f>Wksht!A28</f>
        <v>0</v>
      </c>
      <c r="E32" s="122"/>
      <c r="F32" s="123" t="str">
        <f t="shared" si="0"/>
        <v/>
      </c>
      <c r="G32" s="136">
        <f t="shared" si="3"/>
        <v>0</v>
      </c>
      <c r="H32" s="137">
        <f t="shared" si="4"/>
        <v>0</v>
      </c>
      <c r="I32" s="137" t="str">
        <f t="shared" si="5"/>
        <v/>
      </c>
      <c r="J32" s="137" t="str">
        <f t="shared" si="6"/>
        <v/>
      </c>
      <c r="K32" s="124" t="str">
        <f t="shared" si="1"/>
        <v/>
      </c>
      <c r="L32" s="132" t="str">
        <f t="shared" si="2"/>
        <v/>
      </c>
      <c r="M32" s="194" t="str">
        <f t="shared" si="7"/>
        <v/>
      </c>
      <c r="N32" s="206"/>
    </row>
    <row r="33" spans="1:14" ht="15">
      <c r="A33" s="251" t="str">
        <f>Wksht!F29</f>
        <v/>
      </c>
      <c r="B33" s="252" t="str">
        <f>Wksht!B29</f>
        <v>Grant 8</v>
      </c>
      <c r="C33" s="253" t="str">
        <f>Wksht!C29</f>
        <v>XXXXXX</v>
      </c>
      <c r="D33" s="166">
        <f>Wksht!A29</f>
        <v>0</v>
      </c>
      <c r="E33" s="122"/>
      <c r="F33" s="123" t="str">
        <f t="shared" si="0"/>
        <v/>
      </c>
      <c r="G33" s="136">
        <f t="shared" si="3"/>
        <v>0</v>
      </c>
      <c r="H33" s="137">
        <f t="shared" si="4"/>
        <v>0</v>
      </c>
      <c r="I33" s="137" t="str">
        <f t="shared" si="5"/>
        <v/>
      </c>
      <c r="J33" s="137" t="str">
        <f t="shared" si="6"/>
        <v/>
      </c>
      <c r="K33" s="124" t="str">
        <f t="shared" si="1"/>
        <v/>
      </c>
      <c r="L33" s="132" t="str">
        <f t="shared" si="2"/>
        <v/>
      </c>
      <c r="M33" s="194" t="str">
        <f t="shared" si="7"/>
        <v/>
      </c>
      <c r="N33" s="206"/>
    </row>
    <row r="34" spans="1:14" ht="15">
      <c r="A34" s="251" t="str">
        <f>Wksht!F30</f>
        <v/>
      </c>
      <c r="B34" s="252" t="str">
        <f>Wksht!B30</f>
        <v>Grant 9</v>
      </c>
      <c r="C34" s="253" t="str">
        <f>Wksht!C30</f>
        <v>XXXXXX</v>
      </c>
      <c r="D34" s="166">
        <f>Wksht!A30</f>
        <v>0</v>
      </c>
      <c r="E34" s="122"/>
      <c r="F34" s="123" t="str">
        <f t="shared" si="0"/>
        <v/>
      </c>
      <c r="G34" s="136">
        <f t="shared" si="3"/>
        <v>0</v>
      </c>
      <c r="H34" s="137">
        <f t="shared" si="4"/>
        <v>0</v>
      </c>
      <c r="I34" s="137" t="str">
        <f>IFERROR(G34*F34/$C$13,"")</f>
        <v/>
      </c>
      <c r="J34" s="137" t="str">
        <f>IFERROR(H34*F34/$C$13,"")</f>
        <v/>
      </c>
      <c r="K34" s="124" t="str">
        <f t="shared" si="1"/>
        <v/>
      </c>
      <c r="L34" s="132" t="str">
        <f t="shared" si="2"/>
        <v/>
      </c>
      <c r="M34" s="194" t="str">
        <f t="shared" si="7"/>
        <v/>
      </c>
      <c r="N34" s="206"/>
    </row>
    <row r="35" spans="1:14" ht="15">
      <c r="A35" s="251" t="str">
        <f>Wksht!F31</f>
        <v/>
      </c>
      <c r="B35" s="252" t="str">
        <f>Wksht!B31</f>
        <v>Grant 10</v>
      </c>
      <c r="C35" s="253" t="str">
        <f>Wksht!C31</f>
        <v>XXXXXX</v>
      </c>
      <c r="D35" s="166">
        <f>Wksht!A31</f>
        <v>0</v>
      </c>
      <c r="E35" s="122"/>
      <c r="F35" s="123" t="str">
        <f t="shared" si="0"/>
        <v/>
      </c>
      <c r="G35" s="136">
        <f>IF(E35="",$C$9,IF(AND(E35="2019 Exec Lvl II",$C$9&gt;$F$18),$F$18,IF(AND(E35="2018 Exec Lvl II",$C$9&gt;$F$20),$F$20,$C$9)))</f>
        <v>0</v>
      </c>
      <c r="H35" s="137">
        <f t="shared" si="4"/>
        <v>0</v>
      </c>
      <c r="I35" s="137" t="str">
        <f t="shared" si="5"/>
        <v/>
      </c>
      <c r="J35" s="137" t="str">
        <f t="shared" si="6"/>
        <v/>
      </c>
      <c r="K35" s="124" t="str">
        <f t="shared" si="1"/>
        <v/>
      </c>
      <c r="L35" s="132" t="str">
        <f t="shared" si="2"/>
        <v/>
      </c>
      <c r="M35" s="194" t="str">
        <f t="shared" si="7"/>
        <v/>
      </c>
      <c r="N35" s="206"/>
    </row>
    <row r="36" spans="1:14" ht="15">
      <c r="A36" s="251" t="str">
        <f>Wksht!F32</f>
        <v/>
      </c>
      <c r="B36" s="252" t="str">
        <f>Wksht!B32</f>
        <v>Grant 11</v>
      </c>
      <c r="C36" s="253" t="str">
        <f>Wksht!C32</f>
        <v>XXXXXX</v>
      </c>
      <c r="D36" s="166">
        <f>Wksht!A32</f>
        <v>0</v>
      </c>
      <c r="E36" s="122"/>
      <c r="F36" s="123" t="str">
        <f t="shared" si="0"/>
        <v/>
      </c>
      <c r="G36" s="136">
        <f t="shared" si="3"/>
        <v>0</v>
      </c>
      <c r="H36" s="137">
        <f t="shared" si="4"/>
        <v>0</v>
      </c>
      <c r="I36" s="137" t="str">
        <f t="shared" si="5"/>
        <v/>
      </c>
      <c r="J36" s="137" t="str">
        <f t="shared" si="6"/>
        <v/>
      </c>
      <c r="K36" s="124" t="str">
        <f t="shared" si="1"/>
        <v/>
      </c>
      <c r="L36" s="132" t="str">
        <f t="shared" si="2"/>
        <v/>
      </c>
      <c r="M36" s="194" t="str">
        <f t="shared" si="7"/>
        <v/>
      </c>
      <c r="N36" s="206"/>
    </row>
    <row r="37" spans="1:14" ht="15">
      <c r="A37" s="251" t="str">
        <f>Wksht!F33</f>
        <v/>
      </c>
      <c r="B37" s="252" t="str">
        <f>Wksht!B33</f>
        <v>Grant 12</v>
      </c>
      <c r="C37" s="253" t="str">
        <f>Wksht!C33</f>
        <v>XXXXXX</v>
      </c>
      <c r="D37" s="166">
        <f>Wksht!A33</f>
        <v>0</v>
      </c>
      <c r="E37" s="122"/>
      <c r="F37" s="123" t="str">
        <f t="shared" si="0"/>
        <v/>
      </c>
      <c r="G37" s="136">
        <f t="shared" si="3"/>
        <v>0</v>
      </c>
      <c r="H37" s="137">
        <f t="shared" si="4"/>
        <v>0</v>
      </c>
      <c r="I37" s="137" t="str">
        <f t="shared" si="5"/>
        <v/>
      </c>
      <c r="J37" s="137" t="str">
        <f t="shared" si="6"/>
        <v/>
      </c>
      <c r="K37" s="124" t="str">
        <f t="shared" si="1"/>
        <v/>
      </c>
      <c r="L37" s="132" t="str">
        <f t="shared" si="2"/>
        <v/>
      </c>
      <c r="M37" s="194" t="str">
        <f t="shared" si="7"/>
        <v/>
      </c>
      <c r="N37" s="206"/>
    </row>
    <row r="38" spans="1:14" s="8" customFormat="1" ht="7.15" customHeight="1">
      <c r="A38" s="139"/>
      <c r="B38" s="125"/>
      <c r="C38" s="126"/>
      <c r="D38" s="126"/>
      <c r="E38" s="122"/>
      <c r="F38" s="128"/>
      <c r="G38" s="136"/>
      <c r="H38" s="138"/>
      <c r="I38" s="138"/>
      <c r="J38" s="138"/>
      <c r="K38" s="129"/>
      <c r="L38" s="133"/>
      <c r="M38" s="195"/>
      <c r="N38" s="207"/>
    </row>
    <row r="39" spans="1:14" ht="15">
      <c r="A39" s="251" t="str">
        <f>Wksht!F38</f>
        <v/>
      </c>
      <c r="B39" s="252" t="str">
        <f>Wksht!B38</f>
        <v>Teaching</v>
      </c>
      <c r="C39" s="253" t="str">
        <f>Wksht!C38</f>
        <v>XXXXXX</v>
      </c>
      <c r="D39" s="126"/>
      <c r="E39" s="127"/>
      <c r="F39" s="123" t="str">
        <f t="shared" ref="F39:F48" si="8">IFERROR(A39*$C$13,"")</f>
        <v/>
      </c>
      <c r="G39" s="136">
        <f>$C$9</f>
        <v>0</v>
      </c>
      <c r="H39" s="137">
        <f t="shared" ref="H39:H48" si="9">$C$9-G39</f>
        <v>0</v>
      </c>
      <c r="I39" s="137" t="str">
        <f t="shared" ref="I39:I48" si="10">IFERROR(G39*F39/$C$13,"")</f>
        <v/>
      </c>
      <c r="J39" s="137" t="str">
        <f t="shared" ref="J39:J48" si="11">IFERROR(H39*F39/$C$13,"")</f>
        <v/>
      </c>
      <c r="K39" s="124" t="str">
        <f>IFERROR(F39/$C$13,"")</f>
        <v/>
      </c>
      <c r="L39" s="132" t="str">
        <f t="shared" ref="L39:L48" si="12">F39</f>
        <v/>
      </c>
      <c r="M39" s="194" t="str">
        <f t="shared" ref="M39:M48" si="13">IFERROR(I39/$C$9,"")</f>
        <v/>
      </c>
      <c r="N39" s="206"/>
    </row>
    <row r="40" spans="1:14" ht="15">
      <c r="A40" s="251" t="str">
        <f>Wksht!F39</f>
        <v/>
      </c>
      <c r="B40" s="252" t="str">
        <f>Wksht!B39</f>
        <v>Clinical</v>
      </c>
      <c r="C40" s="253" t="str">
        <f>Wksht!C39</f>
        <v>XXXXXX</v>
      </c>
      <c r="D40" s="126"/>
      <c r="E40" s="127"/>
      <c r="F40" s="123" t="str">
        <f t="shared" si="8"/>
        <v/>
      </c>
      <c r="G40" s="136">
        <f t="shared" ref="G40:G48" si="14">$C$9</f>
        <v>0</v>
      </c>
      <c r="H40" s="137">
        <f t="shared" si="9"/>
        <v>0</v>
      </c>
      <c r="I40" s="137" t="str">
        <f t="shared" si="10"/>
        <v/>
      </c>
      <c r="J40" s="137" t="str">
        <f t="shared" si="11"/>
        <v/>
      </c>
      <c r="K40" s="124" t="str">
        <f t="shared" ref="K40:K48" si="15">IFERROR(F40/$C$13,"")</f>
        <v/>
      </c>
      <c r="L40" s="132" t="str">
        <f t="shared" si="12"/>
        <v/>
      </c>
      <c r="M40" s="194" t="str">
        <f t="shared" si="13"/>
        <v/>
      </c>
      <c r="N40" s="206"/>
    </row>
    <row r="41" spans="1:14" ht="15">
      <c r="A41" s="251" t="str">
        <f>Wksht!F40</f>
        <v/>
      </c>
      <c r="B41" s="252" t="str">
        <f>Wksht!B40</f>
        <v>Administration</v>
      </c>
      <c r="C41" s="253" t="str">
        <f>Wksht!C40</f>
        <v>XXXXXX</v>
      </c>
      <c r="D41" s="126"/>
      <c r="E41" s="127"/>
      <c r="F41" s="123" t="str">
        <f t="shared" si="8"/>
        <v/>
      </c>
      <c r="G41" s="136">
        <f t="shared" si="14"/>
        <v>0</v>
      </c>
      <c r="H41" s="137">
        <f t="shared" si="9"/>
        <v>0</v>
      </c>
      <c r="I41" s="137" t="str">
        <f t="shared" si="10"/>
        <v/>
      </c>
      <c r="J41" s="137" t="str">
        <f t="shared" si="11"/>
        <v/>
      </c>
      <c r="K41" s="124" t="str">
        <f t="shared" si="15"/>
        <v/>
      </c>
      <c r="L41" s="132" t="str">
        <f t="shared" si="12"/>
        <v/>
      </c>
      <c r="M41" s="194" t="str">
        <f t="shared" si="13"/>
        <v/>
      </c>
      <c r="N41" s="206"/>
    </row>
    <row r="42" spans="1:14" ht="15">
      <c r="A42" s="251" t="str">
        <f>Wksht!F41</f>
        <v/>
      </c>
      <c r="B42" s="252" t="str">
        <f>Wksht!B41</f>
        <v>Other Activity 1</v>
      </c>
      <c r="C42" s="253" t="str">
        <f>Wksht!C41</f>
        <v>XXXXXX</v>
      </c>
      <c r="D42" s="126"/>
      <c r="E42" s="127"/>
      <c r="F42" s="123" t="str">
        <f t="shared" si="8"/>
        <v/>
      </c>
      <c r="G42" s="136">
        <f t="shared" si="14"/>
        <v>0</v>
      </c>
      <c r="H42" s="137">
        <f t="shared" si="9"/>
        <v>0</v>
      </c>
      <c r="I42" s="137" t="str">
        <f t="shared" si="10"/>
        <v/>
      </c>
      <c r="J42" s="137" t="str">
        <f t="shared" si="11"/>
        <v/>
      </c>
      <c r="K42" s="124" t="str">
        <f t="shared" si="15"/>
        <v/>
      </c>
      <c r="L42" s="132" t="str">
        <f t="shared" si="12"/>
        <v/>
      </c>
      <c r="M42" s="194" t="str">
        <f t="shared" si="13"/>
        <v/>
      </c>
      <c r="N42" s="206"/>
    </row>
    <row r="43" spans="1:14" ht="15">
      <c r="A43" s="251" t="str">
        <f>Wksht!F42</f>
        <v/>
      </c>
      <c r="B43" s="252" t="str">
        <f>Wksht!B42</f>
        <v>Other Activity 2</v>
      </c>
      <c r="C43" s="253" t="str">
        <f>Wksht!C42</f>
        <v>XXXXXX</v>
      </c>
      <c r="D43" s="126"/>
      <c r="E43" s="127"/>
      <c r="F43" s="123" t="str">
        <f t="shared" si="8"/>
        <v/>
      </c>
      <c r="G43" s="136">
        <f t="shared" si="14"/>
        <v>0</v>
      </c>
      <c r="H43" s="137">
        <f t="shared" si="9"/>
        <v>0</v>
      </c>
      <c r="I43" s="137" t="str">
        <f t="shared" si="10"/>
        <v/>
      </c>
      <c r="J43" s="137" t="str">
        <f t="shared" si="11"/>
        <v/>
      </c>
      <c r="K43" s="124" t="str">
        <f t="shared" si="15"/>
        <v/>
      </c>
      <c r="L43" s="132" t="str">
        <f t="shared" si="12"/>
        <v/>
      </c>
      <c r="M43" s="194" t="str">
        <f t="shared" si="13"/>
        <v/>
      </c>
      <c r="N43" s="206"/>
    </row>
    <row r="44" spans="1:14" ht="15">
      <c r="A44" s="251" t="str">
        <f>Wksht!F43</f>
        <v/>
      </c>
      <c r="B44" s="252" t="str">
        <f>Wksht!B43</f>
        <v>Other Activity 3</v>
      </c>
      <c r="C44" s="253" t="str">
        <f>Wksht!C43</f>
        <v>XXXXXX</v>
      </c>
      <c r="D44" s="126"/>
      <c r="E44" s="127"/>
      <c r="F44" s="123" t="str">
        <f t="shared" si="8"/>
        <v/>
      </c>
      <c r="G44" s="136">
        <f t="shared" si="14"/>
        <v>0</v>
      </c>
      <c r="H44" s="137">
        <f t="shared" si="9"/>
        <v>0</v>
      </c>
      <c r="I44" s="137" t="str">
        <f t="shared" si="10"/>
        <v/>
      </c>
      <c r="J44" s="137" t="str">
        <f t="shared" si="11"/>
        <v/>
      </c>
      <c r="K44" s="124" t="str">
        <f t="shared" si="15"/>
        <v/>
      </c>
      <c r="L44" s="132" t="str">
        <f t="shared" si="12"/>
        <v/>
      </c>
      <c r="M44" s="194" t="str">
        <f t="shared" si="13"/>
        <v/>
      </c>
      <c r="N44" s="206"/>
    </row>
    <row r="45" spans="1:14" ht="15">
      <c r="A45" s="251" t="str">
        <f>Wksht!F44</f>
        <v/>
      </c>
      <c r="B45" s="252" t="str">
        <f>Wksht!B44</f>
        <v>Other Activity 4</v>
      </c>
      <c r="C45" s="253" t="str">
        <f>Wksht!C44</f>
        <v>XXXXXX</v>
      </c>
      <c r="D45" s="126"/>
      <c r="E45" s="127"/>
      <c r="F45" s="123" t="str">
        <f t="shared" si="8"/>
        <v/>
      </c>
      <c r="G45" s="136">
        <f t="shared" si="14"/>
        <v>0</v>
      </c>
      <c r="H45" s="137">
        <f t="shared" si="9"/>
        <v>0</v>
      </c>
      <c r="I45" s="137" t="str">
        <f t="shared" si="10"/>
        <v/>
      </c>
      <c r="J45" s="137" t="str">
        <f t="shared" si="11"/>
        <v/>
      </c>
      <c r="K45" s="124" t="str">
        <f t="shared" si="15"/>
        <v/>
      </c>
      <c r="L45" s="132" t="str">
        <f t="shared" si="12"/>
        <v/>
      </c>
      <c r="M45" s="194" t="str">
        <f t="shared" si="13"/>
        <v/>
      </c>
      <c r="N45" s="206"/>
    </row>
    <row r="46" spans="1:14" ht="15">
      <c r="A46" s="251" t="str">
        <f>Wksht!F45</f>
        <v/>
      </c>
      <c r="B46" s="252" t="str">
        <f>Wksht!B45</f>
        <v>Other Activity 5</v>
      </c>
      <c r="C46" s="253" t="str">
        <f>Wksht!C45</f>
        <v>XXXXXX</v>
      </c>
      <c r="D46" s="126"/>
      <c r="E46" s="127"/>
      <c r="F46" s="123" t="str">
        <f t="shared" si="8"/>
        <v/>
      </c>
      <c r="G46" s="136">
        <f t="shared" si="14"/>
        <v>0</v>
      </c>
      <c r="H46" s="137">
        <f t="shared" si="9"/>
        <v>0</v>
      </c>
      <c r="I46" s="137" t="str">
        <f t="shared" si="10"/>
        <v/>
      </c>
      <c r="J46" s="137" t="str">
        <f t="shared" si="11"/>
        <v/>
      </c>
      <c r="K46" s="124" t="str">
        <f t="shared" si="15"/>
        <v/>
      </c>
      <c r="L46" s="132" t="str">
        <f t="shared" si="12"/>
        <v/>
      </c>
      <c r="M46" s="194" t="str">
        <f t="shared" si="13"/>
        <v/>
      </c>
      <c r="N46" s="206"/>
    </row>
    <row r="47" spans="1:14" ht="15">
      <c r="A47" s="251" t="str">
        <f>Wksht!F46</f>
        <v/>
      </c>
      <c r="B47" s="252" t="str">
        <f>Wksht!B46</f>
        <v>Other Activity 6</v>
      </c>
      <c r="C47" s="253" t="str">
        <f>Wksht!C46</f>
        <v>XXXXXX</v>
      </c>
      <c r="D47" s="126"/>
      <c r="E47" s="127"/>
      <c r="F47" s="123" t="str">
        <f t="shared" si="8"/>
        <v/>
      </c>
      <c r="G47" s="136">
        <f t="shared" si="14"/>
        <v>0</v>
      </c>
      <c r="H47" s="137">
        <f t="shared" si="9"/>
        <v>0</v>
      </c>
      <c r="I47" s="137" t="str">
        <f t="shared" si="10"/>
        <v/>
      </c>
      <c r="J47" s="137" t="str">
        <f t="shared" si="11"/>
        <v/>
      </c>
      <c r="K47" s="124" t="str">
        <f t="shared" si="15"/>
        <v/>
      </c>
      <c r="L47" s="132" t="str">
        <f t="shared" si="12"/>
        <v/>
      </c>
      <c r="M47" s="194" t="str">
        <f t="shared" si="13"/>
        <v/>
      </c>
      <c r="N47" s="206"/>
    </row>
    <row r="48" spans="1:14" ht="15">
      <c r="A48" s="251" t="str">
        <f>Wksht!F47</f>
        <v/>
      </c>
      <c r="B48" s="252" t="str">
        <f>Wksht!B47</f>
        <v>Other Activity 7</v>
      </c>
      <c r="C48" s="253" t="str">
        <f>Wksht!C47</f>
        <v>XXXXXX</v>
      </c>
      <c r="D48" s="126"/>
      <c r="E48" s="127"/>
      <c r="F48" s="123" t="str">
        <f t="shared" si="8"/>
        <v/>
      </c>
      <c r="G48" s="136">
        <f t="shared" si="14"/>
        <v>0</v>
      </c>
      <c r="H48" s="137">
        <f t="shared" si="9"/>
        <v>0</v>
      </c>
      <c r="I48" s="137" t="str">
        <f t="shared" si="10"/>
        <v/>
      </c>
      <c r="J48" s="137" t="str">
        <f t="shared" si="11"/>
        <v/>
      </c>
      <c r="K48" s="124" t="str">
        <f t="shared" si="15"/>
        <v/>
      </c>
      <c r="L48" s="132" t="str">
        <f t="shared" si="12"/>
        <v/>
      </c>
      <c r="M48" s="194" t="str">
        <f t="shared" si="13"/>
        <v/>
      </c>
      <c r="N48" s="206"/>
    </row>
    <row r="49" spans="1:59" ht="15.75" thickBot="1">
      <c r="A49" s="111"/>
      <c r="B49" s="112"/>
      <c r="C49" s="112"/>
      <c r="D49" s="112"/>
      <c r="E49" s="120"/>
      <c r="F49" s="277"/>
      <c r="G49" s="277"/>
      <c r="H49" s="277"/>
      <c r="I49" s="277"/>
      <c r="J49" s="276"/>
      <c r="K49" s="277" t="s">
        <v>195</v>
      </c>
      <c r="L49" s="134">
        <f>IF(M49&gt;0%,0%,"")</f>
        <v>0</v>
      </c>
      <c r="M49" s="196" t="str">
        <f>IFERROR(ROUNDUP(J50/$C$9,5),"")</f>
        <v/>
      </c>
      <c r="N49" s="206"/>
    </row>
    <row r="50" spans="1:59" s="3" customFormat="1" ht="13.5" thickTop="1">
      <c r="A50" s="116">
        <f>SUM(A26:A48)</f>
        <v>0</v>
      </c>
      <c r="F50" s="117">
        <f>SUM(F26:F48)</f>
        <v>0</v>
      </c>
      <c r="G50" s="118"/>
      <c r="H50" s="118"/>
      <c r="I50" s="119">
        <f>SUM(I26:I48)</f>
        <v>0</v>
      </c>
      <c r="J50" s="119">
        <f>SUM(J26:J48)</f>
        <v>0</v>
      </c>
      <c r="K50" s="121">
        <f>SUM(K26:K49)</f>
        <v>0</v>
      </c>
      <c r="L50" s="121">
        <f>SUM(L26:L48)</f>
        <v>0</v>
      </c>
      <c r="M50" s="202">
        <f>IFERROR(SUM(M26:M49),"")</f>
        <v>0</v>
      </c>
      <c r="N50" s="20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>
      <c r="L51" s="300" t="str">
        <f>IF(M50=S11,"","Warning! 
Enter in HR % Dist MUST equal 100%. 
Cap distributions round under allowable cap. If total distribution not equal to 100% adjust distribution to correct for rounding.")</f>
        <v>Warning! 
Enter in HR % Dist MUST equal 100%. 
Cap distributions round under allowable cap. If total distribution not equal to 100% adjust distribution to correct for rounding.</v>
      </c>
      <c r="M51" s="301"/>
      <c r="N51" s="301"/>
    </row>
    <row r="52" spans="1:59">
      <c r="L52" s="301"/>
      <c r="M52" s="301"/>
      <c r="N52" s="301"/>
      <c r="O52" s="8"/>
      <c r="BF52" s="7"/>
      <c r="BG52" s="7"/>
    </row>
    <row r="53" spans="1:59">
      <c r="L53" s="301"/>
      <c r="M53" s="301"/>
      <c r="N53" s="301"/>
    </row>
    <row r="54" spans="1:59">
      <c r="L54" s="302"/>
      <c r="M54" s="302"/>
      <c r="N54" s="302"/>
    </row>
    <row r="55" spans="1:59">
      <c r="L55" s="302"/>
      <c r="M55" s="302"/>
      <c r="N55" s="302"/>
    </row>
    <row r="56" spans="1:59">
      <c r="L56" s="302"/>
      <c r="M56" s="302"/>
      <c r="N56" s="302"/>
    </row>
    <row r="59" spans="1:59">
      <c r="B59" s="222" t="s">
        <v>139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79"/>
    </row>
    <row r="60" spans="1:59">
      <c r="B60" s="222" t="s">
        <v>196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79"/>
    </row>
    <row r="61" spans="1:59">
      <c r="B61" s="3"/>
      <c r="C61" s="3"/>
      <c r="D61" s="3"/>
      <c r="E61" s="3"/>
    </row>
  </sheetData>
  <mergeCells count="10">
    <mergeCell ref="L51:N56"/>
    <mergeCell ref="B23:E23"/>
    <mergeCell ref="B24:E24"/>
    <mergeCell ref="G21:K24"/>
    <mergeCell ref="F17:G17"/>
    <mergeCell ref="F18:G18"/>
    <mergeCell ref="F20:G20"/>
    <mergeCell ref="H17:I17"/>
    <mergeCell ref="H18:I18"/>
    <mergeCell ref="H20:I20"/>
  </mergeCells>
  <phoneticPr fontId="4" type="noConversion"/>
  <conditionalFormatting sqref="D26:D37">
    <cfRule type="containsText" dxfId="5" priority="11" operator="containsText" text="Yes">
      <formula>NOT(ISERROR(SEARCH("Yes",D26)))</formula>
    </cfRule>
    <cfRule type="cellIs" dxfId="4" priority="29" operator="equal">
      <formula>"Yes"</formula>
    </cfRule>
  </conditionalFormatting>
  <conditionalFormatting sqref="E26:E37">
    <cfRule type="expression" dxfId="3" priority="13">
      <formula>D26="Yes"</formula>
    </cfRule>
  </conditionalFormatting>
  <conditionalFormatting sqref="H20:I20">
    <cfRule type="expression" dxfId="2" priority="8">
      <formula>H20="Yes"</formula>
    </cfRule>
  </conditionalFormatting>
  <conditionalFormatting sqref="H18:I18">
    <cfRule type="expression" dxfId="1" priority="7">
      <formula>H18="Yes"</formula>
    </cfRule>
  </conditionalFormatting>
  <conditionalFormatting sqref="M50">
    <cfRule type="cellIs" dxfId="0" priority="1" operator="between">
      <formula>"S13"</formula>
      <formula>"S11"</formula>
    </cfRule>
    <cfRule type="expression" priority="3">
      <formula>"IF(M49=S1,"""",""Warning! %Dist MUST total 100%"")"</formula>
    </cfRule>
  </conditionalFormatting>
  <dataValidations count="5">
    <dataValidation type="list" allowBlank="1" showInputMessage="1" showErrorMessage="1" sqref="E38">
      <formula1>$S$8:$S$10</formula1>
    </dataValidation>
    <dataValidation type="list" allowBlank="1" showInputMessage="1" showErrorMessage="1" promptTitle="To Apply Exec Lvl II DHHS CAP" prompt="Select DHHS Cap to Apply:_x000a_    2019 Exec Lvl II _x000a_            or _x000a_    2018 Exec Lvl II_x000a_This limits salary to the selected amount in instances where salary exceeds the allowable cap amount." sqref="E26:E37">
      <formula1>$S$3:$S$5</formula1>
    </dataValidation>
    <dataValidation type="decimal" errorStyle="information" operator="equal" allowBlank="1" showInputMessage="1" showErrorMessage="1" errorTitle="% Distribution" error="Distribution % rounds down for salary cap projects to avoid salarycap overages, distribution MUST total 100%. If not equal to 100% adjust %Dist over NIH Salary Cap to total 100%." sqref="M50">
      <formula1>0</formula1>
    </dataValidation>
    <dataValidation type="custom" errorStyle="information" allowBlank="1" showInputMessage="1" showErrorMessage="1" errorTitle="% Distribution" error="% Distribution must total 100%" sqref="M26:M39">
      <formula1>SUM(M26:M48)&lt;100</formula1>
    </dataValidation>
    <dataValidation type="custom" errorStyle="information" allowBlank="1" showInputMessage="1" showErrorMessage="1" errorTitle="% Distribution" error="% Distribution must total 100%" sqref="M40:M49">
      <formula1>SUM(M40:M61)&lt;100</formula1>
    </dataValidation>
  </dataValidations>
  <pageMargins left="0.18" right="0.18" top="0.55000000000000004" bottom="0.76" header="0.24" footer="0.5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VA MoU &amp; Cost Share Directions</vt:lpstr>
      <vt:lpstr>Salary Cap Directions</vt:lpstr>
      <vt:lpstr>Wksht</vt:lpstr>
      <vt:lpstr>MOU</vt:lpstr>
      <vt:lpstr>VA Cost Share Agmt</vt:lpstr>
      <vt:lpstr>UM HR System Numbers</vt:lpstr>
      <vt:lpstr>'Salary Cap Directions'!Print_Area</vt:lpstr>
      <vt:lpstr>'UM HR System Numbers'!Print_Area</vt:lpstr>
      <vt:lpstr>'VA Cost Share Agmt'!Print_Area</vt:lpstr>
      <vt:lpstr>Wksht!Print_Area</vt:lpstr>
      <vt:lpstr>'UM HR System Numbers'!Print_Titles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UMHS</dc:creator>
  <cp:lastModifiedBy>Baker, Erin</cp:lastModifiedBy>
  <cp:lastPrinted>2019-05-16T17:13:46Z</cp:lastPrinted>
  <dcterms:created xsi:type="dcterms:W3CDTF">1998-09-10T19:16:38Z</dcterms:created>
  <dcterms:modified xsi:type="dcterms:W3CDTF">2020-01-21T19:57:03Z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